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780" yWindow="780" windowWidth="21600" windowHeight="11385" firstSheet="1" activeTab="2"/>
  </bookViews>
  <sheets>
    <sheet name="Sheet1" sheetId="1" state="hidden" r:id="rId1"/>
    <sheet name="جدول القيم الموزونة" sheetId="2" r:id="rId2"/>
    <sheet name="لوحة المراقبة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2" l="1"/>
  <c r="Q17" i="2" s="1" a="1"/>
  <c r="Q17" i="2" s="1"/>
  <c r="AB37" i="3" s="1"/>
  <c r="R17" i="2" l="1" a="1"/>
  <c r="R17" i="2" s="1"/>
  <c r="AC37" i="3" s="1"/>
  <c r="O14" i="2"/>
  <c r="Z34" i="3" s="1"/>
  <c r="Q14" i="2"/>
  <c r="AB34" i="3" s="1"/>
  <c r="R15" i="2" a="1"/>
  <c r="R15" i="2" s="1"/>
  <c r="AC35" i="3" s="1"/>
  <c r="Q15" i="2" a="1"/>
  <c r="Q15" i="2" s="1"/>
  <c r="AB35" i="3" s="1"/>
  <c r="O16" i="2" a="1"/>
  <c r="O16" i="2" s="1"/>
  <c r="Z36" i="3" s="1"/>
  <c r="P16" i="2" a="1"/>
  <c r="P16" i="2" s="1"/>
  <c r="AA36" i="3" s="1"/>
  <c r="R16" i="2" a="1"/>
  <c r="R16" i="2" s="1"/>
  <c r="AC36" i="3" s="1"/>
  <c r="P14" i="2"/>
  <c r="AA34" i="3" s="1"/>
  <c r="O17" i="2" a="1"/>
  <c r="O17" i="2" s="1"/>
  <c r="Z37" i="3" s="1"/>
  <c r="R14" i="2"/>
  <c r="AC34" i="3" s="1"/>
  <c r="P17" i="2" a="1"/>
  <c r="P17" i="2" s="1"/>
  <c r="AA37" i="3" s="1"/>
  <c r="O15" i="2" a="1"/>
  <c r="O15" i="2" s="1"/>
  <c r="Z35" i="3" s="1"/>
  <c r="Q16" i="2" a="1"/>
  <c r="Q16" i="2" s="1"/>
  <c r="AB36" i="3" s="1"/>
  <c r="P15" i="2" a="1"/>
  <c r="P15" i="2" s="1"/>
  <c r="AA35" i="3" s="1"/>
  <c r="Q26" i="3"/>
  <c r="P24" i="3"/>
  <c r="P22" i="3"/>
  <c r="P20" i="3"/>
  <c r="K26" i="3"/>
  <c r="K24" i="3"/>
  <c r="K22" i="3"/>
  <c r="K20" i="3"/>
  <c r="F14" i="1"/>
  <c r="I17" i="3" l="1"/>
  <c r="H18" i="3" s="1"/>
  <c r="E15" i="3"/>
  <c r="D16" i="3" s="1"/>
  <c r="E14" i="3"/>
  <c r="D15" i="3" s="1"/>
  <c r="E16" i="3"/>
  <c r="D17" i="3" s="1"/>
  <c r="I14" i="3"/>
  <c r="H15" i="3" s="1"/>
  <c r="I15" i="3"/>
  <c r="I16" i="3"/>
  <c r="H17" i="3" s="1"/>
  <c r="G17" i="3"/>
  <c r="F18" i="3" s="1"/>
  <c r="E17" i="3"/>
  <c r="D18" i="3" s="1"/>
  <c r="G14" i="3"/>
  <c r="F15" i="3" s="1"/>
  <c r="G15" i="3"/>
  <c r="G16" i="3"/>
  <c r="F17" i="3" s="1"/>
  <c r="D35" i="3" l="1"/>
  <c r="H35" i="3" s="1"/>
  <c r="E22" i="3" s="1"/>
  <c r="F16" i="3"/>
  <c r="D36" i="3" s="1"/>
  <c r="E36" i="3" s="1"/>
  <c r="H16" i="3"/>
  <c r="D37" i="3" s="1"/>
  <c r="E35" i="3" l="1"/>
  <c r="I35" i="3" s="1"/>
  <c r="H22" i="3" s="1"/>
  <c r="F35" i="3"/>
  <c r="E37" i="3"/>
  <c r="I37" i="3" s="1"/>
  <c r="F37" i="3"/>
  <c r="H37" i="3"/>
  <c r="E26" i="3" s="1"/>
  <c r="H36" i="3"/>
  <c r="E24" i="3" s="1"/>
  <c r="F36" i="3"/>
  <c r="I36" i="3" l="1"/>
  <c r="H26" i="3" s="1"/>
  <c r="H24" i="3" l="1"/>
  <c r="F10" i="1"/>
  <c r="J35" i="1"/>
  <c r="J31" i="1" s="1"/>
  <c r="P21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<sst xmlns="http://schemas.openxmlformats.org/spreadsheetml/2006/main" count="437" uniqueCount="94">
  <si>
    <t>أخضر منخفض</t>
  </si>
  <si>
    <t>أخضر متوسط</t>
  </si>
  <si>
    <t>أخضر مرتفع</t>
  </si>
  <si>
    <t>بلاتيني</t>
  </si>
  <si>
    <t>القيمة الثابتة</t>
  </si>
  <si>
    <t>السنة الأولى</t>
  </si>
  <si>
    <t>السنة الثانية</t>
  </si>
  <si>
    <t>السنة الثالثة</t>
  </si>
  <si>
    <t>ص</t>
  </si>
  <si>
    <t>النسبة الأدنى للنطاق</t>
  </si>
  <si>
    <t>م</t>
  </si>
  <si>
    <t>قيمة ثابتة للنطاق</t>
  </si>
  <si>
    <t>ث</t>
  </si>
  <si>
    <t>قيمة ثابتة للنطاق بالسنوات</t>
  </si>
  <si>
    <t>س</t>
  </si>
  <si>
    <t>إجمالي العمالة</t>
  </si>
  <si>
    <t>لوغ (س)</t>
  </si>
  <si>
    <t>دالة لحساب القيمة اللوغرتمية</t>
  </si>
  <si>
    <t>منخفض</t>
  </si>
  <si>
    <t>متوسط</t>
  </si>
  <si>
    <t>مرتفع</t>
  </si>
  <si>
    <t>الإنتاج الزراعي والحيواني وخدماتها واندية الفروسية</t>
  </si>
  <si>
    <t>المناجم والطاقة وخدماتها</t>
  </si>
  <si>
    <t>القطاع</t>
  </si>
  <si>
    <t>النطاق</t>
  </si>
  <si>
    <t>عدد الموظفين</t>
  </si>
  <si>
    <t>من</t>
  </si>
  <si>
    <t>إلى</t>
  </si>
  <si>
    <t>الصناعي</t>
  </si>
  <si>
    <t>أحمر</t>
  </si>
  <si>
    <t>السعوديين</t>
  </si>
  <si>
    <t>غير السعوديين</t>
  </si>
  <si>
    <t>إختر النطاق</t>
  </si>
  <si>
    <t>النسبة</t>
  </si>
  <si>
    <t>السنوات</t>
  </si>
  <si>
    <t>العدد الحالي للسعوديين</t>
  </si>
  <si>
    <t>نطاقات المطور</t>
  </si>
  <si>
    <t>السنة</t>
  </si>
  <si>
    <t>عدد السعوديين المطلوب إضافتهم</t>
  </si>
  <si>
    <t>عدد غير السعوديين المطلو ب إنهائهم</t>
  </si>
  <si>
    <t>الأولى</t>
  </si>
  <si>
    <t>الثانية</t>
  </si>
  <si>
    <t>الثالثة</t>
  </si>
  <si>
    <t>استقبال طلبات رصيد التأشرات للمهن المتاحة</t>
  </si>
  <si>
    <t>القدرة على تغيير المهن</t>
  </si>
  <si>
    <t>القدرة على تجديد رخص العمل</t>
  </si>
  <si>
    <t>نقل خدمات العمالة من أي نطاق</t>
  </si>
  <si>
    <t>التأشيرات التعويضية</t>
  </si>
  <si>
    <t>الإحتساب الفوري في نطاقات</t>
  </si>
  <si>
    <t>فتح ملف لمنشأة جديدة أو فرع</t>
  </si>
  <si>
    <t>ملاحظات</t>
  </si>
  <si>
    <t>رصيد التأشيرات</t>
  </si>
  <si>
    <t>متاح</t>
  </si>
  <si>
    <t>إيقاف</t>
  </si>
  <si>
    <t>غير متاح</t>
  </si>
  <si>
    <t>تغيير المهن</t>
  </si>
  <si>
    <t xml:space="preserve">تجديد / إصدار الرخص </t>
  </si>
  <si>
    <t>نقل الخدمات</t>
  </si>
  <si>
    <t>المهن التخصصية</t>
  </si>
  <si>
    <t>الإحتساب الفوري</t>
  </si>
  <si>
    <t>فتح ملف</t>
  </si>
  <si>
    <t>يــم منــح تأشــرة تعويضيــة بديلــة عــن كل عامــل غــادر نهائيــا</t>
  </si>
  <si>
    <t>يــم منــح تأشــرة تعويضيــة بديلــة عــن كل عامــل غــادر نهائيــا وكان يعمل في مهنة من المهن المهـن التخصصيـة تأشـرة بديلـة بنفـس مهنـة العامـل المعـوض عنـه</t>
  </si>
  <si>
    <t>يــم منــح تأشيــرة تعويضيــة بديلــة عــن كل عامــل غــادر نهائيــا وكان يعمل في مهنة من المهن المهـن التخصصيـة تأشيـرة بديلـة بنفـس مهنـة العامـل المعـوض عنـه</t>
  </si>
  <si>
    <t>من المنخفض فمادون</t>
  </si>
  <si>
    <t>مقاولات التشييد والبناء والنظافة</t>
  </si>
  <si>
    <t>التشغيل والصيانة</t>
  </si>
  <si>
    <t>الجملة والتجزئة</t>
  </si>
  <si>
    <t>مطاعم مع الخدمة لا تشمل مطاعم الوجبات السريعة</t>
  </si>
  <si>
    <t>مطاعم خدمة سريعة ومحلات الإيس كريم</t>
  </si>
  <si>
    <t>المقاهي ومحلات تقديم المشروبات</t>
  </si>
  <si>
    <t>التموين والاعاشة</t>
  </si>
  <si>
    <t>السلع النسائية، بيع الهواتف المحمولة
وصيانتها</t>
  </si>
  <si>
    <t>النقل البري والتخزين</t>
  </si>
  <si>
    <t>النقل البحري والجوي</t>
  </si>
  <si>
    <t>المؤسسات المالية</t>
  </si>
  <si>
    <t>خدمات الأعمال</t>
  </si>
  <si>
    <t>الخدمات الاجتماعية</t>
  </si>
  <si>
    <t>الخدمات الشخصية</t>
  </si>
  <si>
    <t>التعليم العالي</t>
  </si>
  <si>
    <t>مدارس البنات ورياض الأطفال والحضانات</t>
  </si>
  <si>
    <t>المدارس الأجنبية</t>
  </si>
  <si>
    <t>الخدمات الصحية</t>
  </si>
  <si>
    <t>الإيواء والترفيه والسياحة</t>
  </si>
  <si>
    <t>بيع المحروقات</t>
  </si>
  <si>
    <t>مدارس البنين ومجمعات البنين والبنات</t>
  </si>
  <si>
    <t>خدمات التوظيف والاستقدام والحراسات الأمنية</t>
  </si>
  <si>
    <t>حلول الاتصالات</t>
  </si>
  <si>
    <t>أنشطة البريد</t>
  </si>
  <si>
    <t>البنية التحتية لتقنية المعلومات</t>
  </si>
  <si>
    <t>البنية التحتية للاتصالات</t>
  </si>
  <si>
    <t>التشغيل والصيانة للاتصالات</t>
  </si>
  <si>
    <t>التشغيل والصيانة لتقنية المعلومات</t>
  </si>
  <si>
    <t>حلول تقنية المعلومات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</si>
</sst>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6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22"/>
      <color theme="0"/>
      <name val="Calibri"/>
      <family val="2"/>
    </font>
    <font>
      <sz val="14"/>
      <name val="Calibri"/>
      <family val="2"/>
    </font>
    <font>
      <b/>
      <sz val="16"/>
      <color theme="4"/>
      <name val="Agency FB"/>
      <family val="2"/>
    </font>
    <font>
      <b/>
      <sz val="16"/>
      <color theme="9"/>
      <name val="Agency FB"/>
      <family val="2"/>
    </font>
    <font>
      <b/>
      <sz val="11"/>
      <color theme="1" tint="0.34998626667073579"/>
      <name val="Agency FB"/>
      <family val="2"/>
    </font>
    <font>
      <sz val="14"/>
      <color theme="1" tint="0.249977111117893"/>
      <name val="Calibri"/>
      <family val="2"/>
    </font>
    <font>
      <sz val="11"/>
      <color rgb="FFFF0000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HRSD-Medium"/>
    </font>
    <font>
      <sz val="10"/>
      <color theme="1" tint="0.34998626667073579"/>
      <name val="HRSD-Title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8" fontId="0" fillId="0" borderId="0" xfId="0" applyNumberFormat="1"/>
    <xf numFmtId="10" fontId="0" fillId="0" borderId="0" xfId="2" applyNumberFormat="1" applyFont="1"/>
    <xf numFmtId="0" fontId="0" fillId="0" borderId="0" xfId="0" applyFont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0" xfId="0" applyFont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10" borderId="1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5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5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10" fontId="7" fillId="6" borderId="1" xfId="2" applyNumberFormat="1" applyFont="1" applyFill="1" applyBorder="1" applyAlignment="1">
      <alignment horizontal="center" vertical="center"/>
    </xf>
    <xf numFmtId="10" fontId="7" fillId="7" borderId="1" xfId="2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0" fillId="14" borderId="1" xfId="0" applyFont="1" applyFill="1" applyBorder="1"/>
    <xf numFmtId="10" fontId="7" fillId="10" borderId="1" xfId="2" applyNumberFormat="1" applyFont="1" applyFill="1" applyBorder="1" applyAlignment="1">
      <alignment horizontal="center" vertical="center"/>
    </xf>
    <xf numFmtId="0" fontId="2" fillId="0" borderId="0" xfId="0" applyFont="1"/>
    <xf numFmtId="0" fontId="0" fillId="16" borderId="10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10" xfId="0" applyFont="1" applyBorder="1" applyAlignment="1">
      <alignment horizontal="center" vertical="center" wrapText="1"/>
    </xf>
    <xf numFmtId="0" fontId="12" fillId="0" borderId="0" xfId="0" applyFont="1"/>
    <xf numFmtId="165" fontId="2" fillId="0" borderId="0" xfId="1" applyNumberFormat="1" applyFont="1"/>
    <xf numFmtId="10" fontId="2" fillId="0" borderId="0" xfId="2" applyNumberFormat="1" applyFont="1"/>
    <xf numFmtId="165" fontId="2" fillId="0" borderId="0" xfId="0" applyNumberFormat="1" applyFont="1"/>
    <xf numFmtId="0" fontId="13" fillId="0" borderId="0" xfId="0" applyFont="1"/>
    <xf numFmtId="164" fontId="13" fillId="0" borderId="0" xfId="1" applyFont="1"/>
    <xf numFmtId="164" fontId="14" fillId="0" borderId="0" xfId="1" applyFont="1"/>
    <xf numFmtId="164" fontId="15" fillId="0" borderId="0" xfId="1" applyFont="1"/>
    <xf numFmtId="0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10" fontId="13" fillId="0" borderId="0" xfId="2" applyNumberFormat="1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13" fillId="0" borderId="19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/>
    <xf numFmtId="0" fontId="0" fillId="15" borderId="11" xfId="0" applyFont="1" applyFill="1" applyBorder="1" applyAlignment="1">
      <alignment horizontal="right" vertical="center" wrapText="1"/>
    </xf>
    <xf numFmtId="0" fontId="0" fillId="15" borderId="0" xfId="0" applyFont="1" applyFill="1" applyBorder="1" applyAlignment="1">
      <alignment horizontal="right" vertical="center" wrapText="1"/>
    </xf>
    <xf numFmtId="0" fontId="0" fillId="15" borderId="12" xfId="0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right" vertical="center"/>
    </xf>
    <xf numFmtId="165" fontId="8" fillId="0" borderId="1" xfId="1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3">
    <dxf>
      <fill>
        <patternFill>
          <bgColor theme="9" tint="0.79998168889431442"/>
        </pattern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1" tint="0.34998626667073579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strike val="0"/>
        <outline val="0"/>
        <shadow val="0"/>
        <u val="none"/>
        <vertAlign val="baseline"/>
        <color theme="1" tint="0.34998626667073579"/>
      </font>
    </dxf>
    <dxf>
      <font>
        <strike val="0"/>
        <outline val="0"/>
        <shadow val="0"/>
        <u val="none"/>
        <vertAlign val="baseline"/>
        <color theme="1" tint="0.34998626667073579"/>
      </font>
    </dxf>
    <dxf>
      <font>
        <strike val="0"/>
        <outline val="0"/>
        <shadow val="0"/>
        <u val="none"/>
        <vertAlign val="baseline"/>
        <color theme="1" tint="0.34998626667073579"/>
      </font>
    </dxf>
    <dxf>
      <font>
        <strike val="0"/>
        <outline val="0"/>
        <shadow val="0"/>
        <u val="none"/>
        <vertAlign val="baseline"/>
        <color theme="1" tint="0.34998626667073579"/>
      </font>
    </dxf>
    <dxf>
      <font>
        <strike val="0"/>
        <outline val="0"/>
        <shadow val="0"/>
        <u val="none"/>
        <vertAlign val="baseline"/>
        <color theme="1" tint="0.34998626667073579"/>
      </font>
    </dxf>
    <dxf>
      <font>
        <strike val="0"/>
        <outline val="0"/>
        <shadow val="0"/>
        <u val="none"/>
        <vertAlign val="baseline"/>
        <color theme="1" tint="0.34998626667073579"/>
      </font>
    </dxf>
    <dxf>
      <font>
        <strike val="0"/>
        <outline val="0"/>
        <shadow val="0"/>
        <u val="none"/>
        <vertAlign val="baseline"/>
        <color theme="1" tint="0.34998626667073579"/>
      </font>
    </dxf>
  </dxfs>
  <tableStyles count="0" defaultTableStyle="TableStyleMedium2" defaultPivotStyle="PivotStyleLight16"/>
  <colors>
    <mruColors>
      <color rgb="FF009999"/>
      <color rgb="FFBADAD7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ar-SA"/>
              <a:t>حركة السعودة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995910020449899E-2"/>
          <c:y val="0.24939201001836939"/>
          <c:w val="0.96400817995910015"/>
          <c:h val="0.64175292788845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'لوحة المراقبة'!$D$34</c:f>
              <c:strCache>
                <c:ptCount val="1"/>
                <c:pt idx="0">
                  <c:v>السعوديين</c:v>
                </c:pt>
              </c:strCache>
            </c:strRef>
          </c:tx>
          <c:spPr>
            <a:solidFill>
              <a:srgbClr val="BADAD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Agency FB" panose="020B050302020202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'لوحة المراقبة'!$C$35:$C$37</c:f>
              <c:strCache>
                <c:ptCount val="3"/>
                <c:pt idx="0">
                  <c:v>السنة الأولى</c:v>
                </c:pt>
                <c:pt idx="1">
                  <c:v>السنة الثانية</c:v>
                </c:pt>
                <c:pt idx="2">
                  <c:v>السنة الثالثة</c:v>
                </c:pt>
              </c:strCache>
            </c:strRef>
          </c:cat>
          <c:val>
            <c:numRef>
              <c:f>'لوحة المراقبة'!$D$35:$D$37</c:f>
              <c:numCache>
                <c:formatCode>_-* #,##0_-;\-* #,##0_-;_-* "-"??_-;_-@_-</c:formatCode>
                <c:ptCount val="3"/>
                <c:pt idx="0">
                  <c:v>458.33583185788297</c:v>
                </c:pt>
                <c:pt idx="1">
                  <c:v>548.33583185788291</c:v>
                </c:pt>
                <c:pt idx="2">
                  <c:v>623.33583185788291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5D-4557-9DE7-6EF15BD9886F}"/>
            </c:ext>
          </c:extLst>
        </c:ser>
        <c:ser>
          <c:idx val="1"/>
          <c:order val="1"/>
          <c:tx>
            <c:strRef>
              <c:f>'لوحة المراقبة'!$E$34</c:f>
              <c:strCache>
                <c:ptCount val="1"/>
                <c:pt idx="0">
                  <c:v>غير السعوديين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gency FB" panose="020B050302020202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'لوحة المراقبة'!$C$35:$C$37</c:f>
              <c:strCache>
                <c:ptCount val="3"/>
                <c:pt idx="0">
                  <c:v>السنة الأولى</c:v>
                </c:pt>
                <c:pt idx="1">
                  <c:v>السنة الثانية</c:v>
                </c:pt>
                <c:pt idx="2">
                  <c:v>السنة الثالثة</c:v>
                </c:pt>
              </c:strCache>
            </c:strRef>
          </c:cat>
          <c:val>
            <c:numRef>
              <c:f>'لوحة المراقبة'!$E$35:$E$37</c:f>
              <c:numCache>
                <c:formatCode>_-* #,##0_-;\-* #,##0_-;_-* "-"??_-;_-@_-</c:formatCode>
                <c:ptCount val="3"/>
                <c:pt idx="0">
                  <c:v>1041.664168142117</c:v>
                </c:pt>
                <c:pt idx="1">
                  <c:v>951.66416814211709</c:v>
                </c:pt>
                <c:pt idx="2">
                  <c:v>876.66416814211709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5D-4557-9DE7-6EF15BD9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264159552"/>
        <c:axId val="-1264161184"/>
      </c:barChart>
      <c:lineChart>
        <c:grouping val="standard"/>
        <c:varyColors val="0"/>
        <c:ser>
          <c:idx val="2"/>
          <c:order val="2"/>
          <c:tx>
            <c:strRef>
              <c:f>'لوحة المراقبة'!$F$34</c:f>
              <c:strCache>
                <c:ptCount val="1"/>
                <c:pt idx="0">
                  <c:v>النسبة</c:v>
                </c:pt>
              </c:strCache>
            </c:strRef>
          </c:tx>
          <c:spPr>
            <a:ln w="28575" cap="rnd">
              <a:solidFill>
                <a:srgbClr val="009999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9999"/>
                    </a:solidFill>
                    <a:latin typeface="Agency FB" panose="020B050302020202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'لوحة المراقبة'!$C$35:$C$37</c:f>
              <c:strCache>
                <c:ptCount val="3"/>
                <c:pt idx="0">
                  <c:v>السنة الأولى</c:v>
                </c:pt>
                <c:pt idx="1">
                  <c:v>السنة الثانية</c:v>
                </c:pt>
                <c:pt idx="2">
                  <c:v>السنة الثالثة</c:v>
                </c:pt>
              </c:strCache>
            </c:strRef>
          </c:cat>
          <c:val>
            <c:numRef>
              <c:f>'لوحة المراقبة'!$F$35:$F$37</c:f>
              <c:numCache>
                <c:formatCode>0.00%</c:formatCode>
                <c:ptCount val="3"/>
                <c:pt idx="0">
                  <c:v>0.30555722123858864</c:v>
                </c:pt>
                <c:pt idx="1">
                  <c:v>0.36555722123858858</c:v>
                </c:pt>
                <c:pt idx="2">
                  <c:v>0.41555722123858863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05D-4557-9DE7-6EF15BD9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64153024"/>
        <c:axId val="-1264158464"/>
      </c:lineChart>
      <c:catAx>
        <c:axId val="-12641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-1264161184"/>
        <c:crosses val="autoZero"/>
        <c:auto val="1"/>
        <c:lblAlgn val="ctr"/>
        <c:lblOffset val="100"/>
        <c:noMultiLvlLbl val="0"/>
      </c:catAx>
      <c:valAx>
        <c:axId val="-126416118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-1264159552"/>
        <c:crosses val="autoZero"/>
        <c:crossBetween val="between"/>
      </c:valAx>
      <c:valAx>
        <c:axId val="-1264158464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-1264153024"/>
        <c:crosses val="max"/>
        <c:crossBetween val="between"/>
      </c:valAx>
      <c:catAx>
        <c:axId val="-1264153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64158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551503147996034E-3"/>
          <c:y val="1.0781481486372495E-2"/>
          <c:w val="0.19884687490986705"/>
          <c:h val="9.9273014084011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736600</xdr:colOff>
      <xdr:row>2</xdr:row>
      <xdr:rowOff>42861</xdr:rowOff>
    </xdr:from>
    <xdr:to>
      <xdr:col>20</xdr:col>
      <xdr:colOff>19049</xdr:colOff>
      <xdr:row>18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4A4D187-3C2D-4140-8566-65485294B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180975</xdr:colOff>
      <xdr:row>7</xdr:row>
      <xdr:rowOff>123825</xdr:rowOff>
    </xdr:from>
    <xdr:to>
      <xdr:col>28</xdr:col>
      <xdr:colOff>361949</xdr:colOff>
      <xdr:row>13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B84E88A-8559-4407-821D-1D44BAE03515}"/>
            </a:ext>
          </a:extLst>
        </xdr:cNvPr>
        <xdr:cNvSpPr txBox="1"/>
      </xdr:nvSpPr>
      <xdr:spPr>
        <a:xfrm>
          <a:off x="9970255651" y="1543050"/>
          <a:ext cx="4200524" cy="13144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SA" sz="1200" b="1">
              <a:latin typeface="Calibri" panose="020F0502020204030204" pitchFamily="34" charset="0"/>
              <a:cs typeface="Calibri" panose="020F0502020204030204" pitchFamily="34" charset="0"/>
            </a:rPr>
            <a:t>نسبة</a:t>
          </a:r>
          <a:r>
            <a:rPr lang="ar-SA" sz="1200" b="1" baseline="0">
              <a:latin typeface="Calibri" panose="020F0502020204030204" pitchFamily="34" charset="0"/>
              <a:cs typeface="Calibri" panose="020F0502020204030204" pitchFamily="34" charset="0"/>
            </a:rPr>
            <a:t> السعودة </a:t>
          </a:r>
        </a:p>
        <a:p>
          <a:pPr algn="ctr" rtl="1"/>
          <a:endParaRPr lang="ar-SA" sz="12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r>
            <a:rPr lang="ar-SA" sz="1200" baseline="0">
              <a:latin typeface="Calibri" panose="020F0502020204030204" pitchFamily="34" charset="0"/>
              <a:cs typeface="Calibri" panose="020F0502020204030204" pitchFamily="34" charset="0"/>
            </a:rPr>
            <a:t>=</a:t>
          </a:r>
        </a:p>
        <a:p>
          <a:pPr algn="ctr" rtl="1"/>
          <a:r>
            <a:rPr lang="ar-SA" sz="12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pPr algn="ctr" rtl="1"/>
          <a:r>
            <a:rPr lang="ar-SA" sz="1200" b="0" baseline="0">
              <a:latin typeface="Calibri" panose="020F0502020204030204" pitchFamily="34" charset="0"/>
              <a:cs typeface="Calibri" panose="020F0502020204030204" pitchFamily="34" charset="0"/>
            </a:rPr>
            <a:t>القيمة الثابتة للمنحنى </a:t>
          </a:r>
          <a:r>
            <a:rPr lang="en-GB" sz="1200" b="1" baseline="0">
              <a:latin typeface="Calibri" panose="020F0502020204030204" pitchFamily="34" charset="0"/>
              <a:cs typeface="Calibri" panose="020F0502020204030204" pitchFamily="34" charset="0"/>
            </a:rPr>
            <a:t>X</a:t>
          </a:r>
          <a:r>
            <a:rPr lang="ar-SA" sz="1200" b="0" baseline="0">
              <a:latin typeface="Calibri" panose="020F0502020204030204" pitchFamily="34" charset="0"/>
              <a:cs typeface="Calibri" panose="020F0502020204030204" pitchFamily="34" charset="0"/>
            </a:rPr>
            <a:t> لو (عدد الموظفين) + القيمة الثابتة المطلقة للتوطين</a:t>
          </a:r>
          <a:endParaRPr lang="en-GB" sz="1200" b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22</xdr:col>
      <xdr:colOff>190499</xdr:colOff>
      <xdr:row>1</xdr:row>
      <xdr:rowOff>171450</xdr:rowOff>
    </xdr:from>
    <xdr:to>
      <xdr:col>28</xdr:col>
      <xdr:colOff>371473</xdr:colOff>
      <xdr:row>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24034F69-58DA-4030-834D-B3115EF877D2}"/>
            </a:ext>
          </a:extLst>
        </xdr:cNvPr>
        <xdr:cNvSpPr txBox="1"/>
      </xdr:nvSpPr>
      <xdr:spPr>
        <a:xfrm>
          <a:off x="9970246127" y="371475"/>
          <a:ext cx="4200524" cy="762000"/>
        </a:xfrm>
        <a:prstGeom prst="rect">
          <a:avLst/>
        </a:prstGeom>
        <a:noFill/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SA" sz="1200" b="1">
              <a:latin typeface="Calibri" panose="020F0502020204030204" pitchFamily="34" charset="0"/>
              <a:cs typeface="Calibri" panose="020F0502020204030204" pitchFamily="34" charset="0"/>
            </a:rPr>
            <a:t>المصدر</a:t>
          </a:r>
          <a:r>
            <a:rPr lang="ar-SA" sz="1200" b="1" baseline="0">
              <a:latin typeface="Calibri" panose="020F0502020204030204" pitchFamily="34" charset="0"/>
              <a:cs typeface="Calibri" panose="020F0502020204030204" pitchFamily="34" charset="0"/>
            </a:rPr>
            <a:t>:</a:t>
          </a:r>
        </a:p>
        <a:p>
          <a:pPr algn="ctr" rtl="1"/>
          <a:endParaRPr lang="ar-SA" sz="12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r>
            <a:rPr lang="ar-SA" sz="1200" b="1" baseline="0">
              <a:latin typeface="Calibri" panose="020F0502020204030204" pitchFamily="34" charset="0"/>
              <a:cs typeface="Calibri" panose="020F0502020204030204" pitchFamily="34" charset="0"/>
            </a:rPr>
            <a:t>الدليل الإجرائي لبرنامج نطاقات المطور شوال 1442</a:t>
          </a:r>
          <a:endParaRPr lang="en-GB" sz="1200" b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22</xdr:col>
      <xdr:colOff>209550</xdr:colOff>
      <xdr:row>13</xdr:row>
      <xdr:rowOff>228600</xdr:rowOff>
    </xdr:from>
    <xdr:to>
      <xdr:col>28</xdr:col>
      <xdr:colOff>390524</xdr:colOff>
      <xdr:row>27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A24498C1-27A8-44F3-9347-B0F584EA3A34}"/>
            </a:ext>
          </a:extLst>
        </xdr:cNvPr>
        <xdr:cNvSpPr txBox="1"/>
      </xdr:nvSpPr>
      <xdr:spPr>
        <a:xfrm>
          <a:off x="9970227076" y="2895600"/>
          <a:ext cx="4200524" cy="3771900"/>
        </a:xfrm>
        <a:prstGeom prst="rect">
          <a:avLst/>
        </a:prstGeom>
        <a:noFill/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SA" sz="1200" b="1">
              <a:latin typeface="Calibri" panose="020F0502020204030204" pitchFamily="34" charset="0"/>
              <a:cs typeface="Calibri" panose="020F0502020204030204" pitchFamily="34" charset="0"/>
            </a:rPr>
            <a:t>هذا العمل</a:t>
          </a:r>
          <a:r>
            <a:rPr lang="ar-SA" sz="1200" b="1" baseline="0">
              <a:latin typeface="Calibri" panose="020F0502020204030204" pitchFamily="34" charset="0"/>
              <a:cs typeface="Calibri" panose="020F0502020204030204" pitchFamily="34" charset="0"/>
            </a:rPr>
            <a:t> حصري لقناة إكسل ماستروورك على اليوتيوب</a:t>
          </a:r>
        </a:p>
        <a:p>
          <a:pPr algn="ctr" rtl="1"/>
          <a:endParaRPr lang="ar-SA" sz="12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en-GB" sz="12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en-GB" sz="12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en-GB" sz="12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en-GB" sz="12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en-GB" sz="12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en-GB" sz="12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r>
            <a:rPr lang="ar-SA" sz="1200" b="1" baseline="0">
              <a:latin typeface="Calibri" panose="020F0502020204030204" pitchFamily="34" charset="0"/>
              <a:cs typeface="Calibri" panose="020F0502020204030204" pitchFamily="34" charset="0"/>
            </a:rPr>
            <a:t>للتواصل أو الملاحظات على الأداة:</a:t>
          </a:r>
        </a:p>
        <a:p>
          <a:pPr algn="ctr" rtl="1"/>
          <a:endParaRPr lang="ar-SA" sz="12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ar-SA" sz="12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ar-SA" sz="12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ar-SA" sz="12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ar-SA" sz="12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ar-SA" sz="12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ar-SA" sz="12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/>
          <a:endParaRPr lang="en-GB" sz="1200" b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24</xdr:col>
      <xdr:colOff>4763</xdr:colOff>
      <xdr:row>15</xdr:row>
      <xdr:rowOff>86895</xdr:rowOff>
    </xdr:from>
    <xdr:to>
      <xdr:col>26</xdr:col>
      <xdr:colOff>71437</xdr:colOff>
      <xdr:row>17</xdr:row>
      <xdr:rowOff>255849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4A403064-427C-4E8F-ABAA-BE35CE48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1765363" y="3534945"/>
          <a:ext cx="1285874" cy="950004"/>
        </a:xfrm>
        <a:prstGeom prst="rect">
          <a:avLst/>
        </a:prstGeom>
      </xdr:spPr>
    </xdr:pic>
    <xdr:clientData/>
  </xdr:twoCellAnchor>
  <xdr:twoCellAnchor editAs="oneCell">
    <xdr:from>
      <xdr:col>23</xdr:col>
      <xdr:colOff>504825</xdr:colOff>
      <xdr:row>19</xdr:row>
      <xdr:rowOff>190500</xdr:rowOff>
    </xdr:from>
    <xdr:to>
      <xdr:col>26</xdr:col>
      <xdr:colOff>180975</xdr:colOff>
      <xdr:row>26</xdr:row>
      <xdr:rowOff>76200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A49ACE18-47F8-403B-A4D9-7374EA1F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1655825" y="5000625"/>
          <a:ext cx="1504950" cy="1504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2:G130" totalsRowShown="0" dataDxfId="12">
  <autoFilter ref="B2:G130"/>
  <tableColumns count="6">
    <tableColumn id="1" name="القطاع" dataDxfId="11"/>
    <tableColumn id="2" name="النطاق" dataDxfId="10"/>
    <tableColumn id="3" name="القيمة الثابتة" dataDxfId="9" dataCellStyle="Comma"/>
    <tableColumn id="4" name="السنة الأولى" dataDxfId="8" dataCellStyle="Comma"/>
    <tableColumn id="5" name="السنة الثانية" dataDxfId="7" dataCellStyle="Comma"/>
    <tableColumn id="6" name="السنة الثالثة" dataDxfId="6" dataCellStyle="Comma"/>
  </tableColumns>
  <tableStyleInfo name="TableStyleLight14" showFirstColumn="0" showLastColumn="0" showRowStripes="1" showColumnStripes="1"/>
</table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5"/>
  <sheetViews>
    <sheetView rightToLeft="1" workbookViewId="0">
      <selection activeCell="C4" sqref="C4:F7"/>
    </sheetView>
  </sheetViews>
  <sheetFormatPr defaultRowHeight="15"/>
  <cols>
    <col min="2" max="2" width="11.5703125" bestFit="1" customWidth="1"/>
  </cols>
  <sheetData>
    <row r="3" spans="2:8">
      <c r="C3" t="s">
        <v>4</v>
      </c>
      <c r="D3" t="s">
        <v>5</v>
      </c>
      <c r="E3" t="s">
        <v>6</v>
      </c>
      <c r="F3" t="s">
        <v>7</v>
      </c>
    </row>
    <row r="4" spans="2:8">
      <c r="B4" t="s">
        <v>0</v>
      </c>
      <c r="C4">
        <v>1.68</v>
      </c>
      <c r="D4">
        <v>14.08</v>
      </c>
      <c r="E4">
        <v>20.079999999999998</v>
      </c>
      <c r="F4">
        <v>25.08</v>
      </c>
    </row>
    <row r="5" spans="2:8">
      <c r="B5" t="s">
        <v>1</v>
      </c>
      <c r="C5">
        <v>1.87</v>
      </c>
      <c r="D5">
        <v>16.87</v>
      </c>
      <c r="E5">
        <v>22.87</v>
      </c>
      <c r="F5">
        <v>27.87</v>
      </c>
      <c r="H5" s="1"/>
    </row>
    <row r="6" spans="2:8">
      <c r="B6" t="s">
        <v>2</v>
      </c>
      <c r="C6">
        <v>2.08</v>
      </c>
      <c r="D6">
        <v>20.47</v>
      </c>
      <c r="E6">
        <v>26.47</v>
      </c>
      <c r="F6">
        <v>29.47</v>
      </c>
    </row>
    <row r="7" spans="2:8">
      <c r="B7" t="s">
        <v>3</v>
      </c>
      <c r="C7">
        <v>2.08</v>
      </c>
      <c r="D7">
        <v>23.87</v>
      </c>
      <c r="E7">
        <v>28.37</v>
      </c>
      <c r="F7">
        <v>32.869999999999997</v>
      </c>
    </row>
    <row r="10" spans="2:8">
      <c r="B10" t="s">
        <v>8</v>
      </c>
      <c r="C10" t="s">
        <v>9</v>
      </c>
      <c r="F10">
        <f>F11*F14+F12</f>
        <v>24.145660439141409</v>
      </c>
    </row>
    <row r="11" spans="2:8">
      <c r="B11" t="s">
        <v>10</v>
      </c>
      <c r="C11" t="s">
        <v>11</v>
      </c>
      <c r="F11">
        <v>1.68</v>
      </c>
    </row>
    <row r="12" spans="2:8">
      <c r="B12" t="s">
        <v>12</v>
      </c>
      <c r="C12" t="s">
        <v>13</v>
      </c>
      <c r="F12">
        <v>14.08</v>
      </c>
    </row>
    <row r="13" spans="2:8">
      <c r="B13" t="s">
        <v>14</v>
      </c>
      <c r="C13" t="s">
        <v>15</v>
      </c>
      <c r="F13">
        <v>400</v>
      </c>
    </row>
    <row r="14" spans="2:8">
      <c r="B14" t="s">
        <v>16</v>
      </c>
      <c r="C14" t="s">
        <v>17</v>
      </c>
      <c r="F14">
        <f>LN(400)</f>
        <v>5.9914645471079817</v>
      </c>
    </row>
    <row r="17" spans="9:16">
      <c r="P17">
        <v>924</v>
      </c>
    </row>
    <row r="19" spans="9:16">
      <c r="P19">
        <v>2119</v>
      </c>
    </row>
    <row r="21" spans="9:16">
      <c r="P21" s="2">
        <f>P17/(P19+P17)</f>
        <v>0.30364771606966812</v>
      </c>
    </row>
    <row r="24" spans="9:16">
      <c r="J24" t="s">
        <v>4</v>
      </c>
      <c r="K24" t="s">
        <v>5</v>
      </c>
      <c r="L24" t="s">
        <v>6</v>
      </c>
      <c r="M24" t="s">
        <v>7</v>
      </c>
    </row>
    <row r="25" spans="9:16">
      <c r="I25" t="s">
        <v>0</v>
      </c>
      <c r="J25">
        <v>0.14000000000000001</v>
      </c>
      <c r="K25">
        <v>16.12</v>
      </c>
      <c r="L25">
        <v>23.12</v>
      </c>
      <c r="M25">
        <v>28.12</v>
      </c>
    </row>
    <row r="26" spans="9:16">
      <c r="I26" t="s">
        <v>1</v>
      </c>
      <c r="J26">
        <v>0.14000000000000001</v>
      </c>
      <c r="K26">
        <v>20.12</v>
      </c>
      <c r="L26">
        <v>26.12</v>
      </c>
      <c r="M26">
        <v>31.12</v>
      </c>
    </row>
    <row r="27" spans="9:16">
      <c r="I27" t="s">
        <v>2</v>
      </c>
      <c r="J27">
        <v>0.48</v>
      </c>
      <c r="K27">
        <v>24.96</v>
      </c>
      <c r="L27">
        <v>28.96</v>
      </c>
      <c r="M27">
        <v>31.96</v>
      </c>
    </row>
    <row r="28" spans="9:16">
      <c r="I28" t="s">
        <v>3</v>
      </c>
      <c r="J28">
        <v>0.76</v>
      </c>
      <c r="K28">
        <v>29.09</v>
      </c>
      <c r="L28">
        <v>30.09</v>
      </c>
      <c r="M28">
        <v>32.090000000000003</v>
      </c>
    </row>
    <row r="31" spans="9:16">
      <c r="J31">
        <f>J32*J35+J33</f>
        <v>31.067565593409253</v>
      </c>
    </row>
    <row r="32" spans="9:16">
      <c r="J32">
        <v>0.76</v>
      </c>
    </row>
    <row r="33" spans="10:10">
      <c r="J33">
        <v>29.09</v>
      </c>
    </row>
    <row r="34" spans="10:10">
      <c r="J34">
        <v>400</v>
      </c>
    </row>
    <row r="35" spans="10:10">
      <c r="J35">
        <f>LOG(J34)</f>
        <v>2.6020599913279625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0"/>
  <sheetViews>
    <sheetView showGridLines="0" rightToLeft="1" workbookViewId="0">
      <selection activeCell="B10" sqref="B10"/>
    </sheetView>
  </sheetViews>
  <sheetFormatPr defaultRowHeight="15"/>
  <cols>
    <col min="2" max="2" width="36.7109375" bestFit="1" customWidth="1"/>
    <col min="4" max="4" width="12" customWidth="1"/>
    <col min="5" max="5" width="11.42578125" customWidth="1"/>
    <col min="6" max="6" width="11.5703125" customWidth="1"/>
    <col min="7" max="7" width="11.42578125" customWidth="1"/>
    <col min="14" max="19" width="9.140625" style="35"/>
    <col min="25" max="25" width="38.42578125" hidden="1" customWidth="1"/>
  </cols>
  <sheetData>
    <row r="2" spans="2:25">
      <c r="B2" t="s">
        <v>23</v>
      </c>
      <c r="C2" t="s">
        <v>24</v>
      </c>
      <c r="D2" t="s">
        <v>4</v>
      </c>
      <c r="E2" t="s">
        <v>5</v>
      </c>
      <c r="F2" t="s">
        <v>6</v>
      </c>
      <c r="G2" t="s">
        <v>7</v>
      </c>
      <c r="Y2" t="s">
        <v>21</v>
      </c>
    </row>
    <row r="3" spans="2:25">
      <c r="B3" s="43" t="s">
        <v>21</v>
      </c>
      <c r="C3" s="43" t="s">
        <v>18</v>
      </c>
      <c r="D3" s="44">
        <v>0.19</v>
      </c>
      <c r="E3" s="44">
        <v>9</v>
      </c>
      <c r="F3" s="44">
        <v>13</v>
      </c>
      <c r="G3" s="44">
        <v>15</v>
      </c>
      <c r="Y3" t="s">
        <v>83</v>
      </c>
    </row>
    <row r="4" spans="2:25">
      <c r="B4" s="43" t="s">
        <v>21</v>
      </c>
      <c r="C4" s="43" t="s">
        <v>19</v>
      </c>
      <c r="D4" s="44">
        <v>0.57999999999999996</v>
      </c>
      <c r="E4" s="44">
        <v>11</v>
      </c>
      <c r="F4" s="44">
        <v>13</v>
      </c>
      <c r="G4" s="44">
        <v>16</v>
      </c>
      <c r="Y4" t="s">
        <v>89</v>
      </c>
    </row>
    <row r="5" spans="2:25">
      <c r="B5" s="43" t="s">
        <v>21</v>
      </c>
      <c r="C5" s="43" t="s">
        <v>20</v>
      </c>
      <c r="D5" s="44">
        <v>0.57999999999999996</v>
      </c>
      <c r="E5" s="44">
        <v>13.38</v>
      </c>
      <c r="F5" s="44">
        <v>15.38</v>
      </c>
      <c r="G5" s="44">
        <v>18.38</v>
      </c>
      <c r="Y5" t="s">
        <v>90</v>
      </c>
    </row>
    <row r="6" spans="2:25">
      <c r="B6" s="43" t="s">
        <v>21</v>
      </c>
      <c r="C6" s="43" t="s">
        <v>3</v>
      </c>
      <c r="D6" s="44">
        <v>0.57999999999999996</v>
      </c>
      <c r="E6" s="44">
        <v>18.38</v>
      </c>
      <c r="F6" s="44">
        <v>20.38</v>
      </c>
      <c r="G6" s="44">
        <v>23.38</v>
      </c>
      <c r="Y6" t="s">
        <v>66</v>
      </c>
    </row>
    <row r="7" spans="2:25">
      <c r="B7" s="43" t="s">
        <v>22</v>
      </c>
      <c r="C7" s="43" t="s">
        <v>18</v>
      </c>
      <c r="D7" s="44">
        <v>4.9800000000000004</v>
      </c>
      <c r="E7" s="44">
        <v>3.62</v>
      </c>
      <c r="F7" s="44">
        <v>3.62</v>
      </c>
      <c r="G7" s="44">
        <v>3.62</v>
      </c>
      <c r="Y7" t="s">
        <v>92</v>
      </c>
    </row>
    <row r="8" spans="2:25">
      <c r="B8" s="43" t="s">
        <v>22</v>
      </c>
      <c r="C8" s="43" t="s">
        <v>19</v>
      </c>
      <c r="D8" s="44">
        <v>6</v>
      </c>
      <c r="E8" s="44">
        <v>18</v>
      </c>
      <c r="F8" s="44">
        <v>18</v>
      </c>
      <c r="G8" s="44">
        <v>18</v>
      </c>
      <c r="Y8" t="s">
        <v>91</v>
      </c>
    </row>
    <row r="9" spans="2:25">
      <c r="B9" s="43" t="s">
        <v>22</v>
      </c>
      <c r="C9" s="43" t="s">
        <v>20</v>
      </c>
      <c r="D9" s="44">
        <v>6</v>
      </c>
      <c r="E9" s="44">
        <v>21</v>
      </c>
      <c r="F9" s="44">
        <v>21</v>
      </c>
      <c r="G9" s="44">
        <v>21</v>
      </c>
      <c r="Y9" t="s">
        <v>79</v>
      </c>
    </row>
    <row r="10" spans="2:25">
      <c r="B10" s="43" t="s">
        <v>22</v>
      </c>
      <c r="C10" s="43" t="s">
        <v>3</v>
      </c>
      <c r="D10" s="44">
        <v>6</v>
      </c>
      <c r="E10" s="44">
        <v>23</v>
      </c>
      <c r="F10" s="44">
        <v>23</v>
      </c>
      <c r="G10" s="44">
        <v>23</v>
      </c>
      <c r="Y10" t="s">
        <v>71</v>
      </c>
    </row>
    <row r="11" spans="2:25">
      <c r="B11" s="43" t="s">
        <v>28</v>
      </c>
      <c r="C11" s="43" t="s">
        <v>18</v>
      </c>
      <c r="D11" s="44">
        <v>1.68</v>
      </c>
      <c r="E11" s="44">
        <v>14.08</v>
      </c>
      <c r="F11" s="44">
        <v>20.079999999999998</v>
      </c>
      <c r="G11" s="44">
        <v>25.08</v>
      </c>
      <c r="N11" s="35" t="str">
        <f>'لوحة المراقبة'!F4</f>
        <v>الصناعي</v>
      </c>
      <c r="Y11" t="s">
        <v>67</v>
      </c>
    </row>
    <row r="12" spans="2:25">
      <c r="B12" s="43" t="s">
        <v>28</v>
      </c>
      <c r="C12" s="43" t="s">
        <v>19</v>
      </c>
      <c r="D12" s="44">
        <v>1.87</v>
      </c>
      <c r="E12" s="44">
        <v>16.87</v>
      </c>
      <c r="F12" s="44">
        <v>22.87</v>
      </c>
      <c r="G12" s="44">
        <v>27.87</v>
      </c>
      <c r="Y12" t="s">
        <v>77</v>
      </c>
    </row>
    <row r="13" spans="2:25">
      <c r="B13" s="43" t="s">
        <v>28</v>
      </c>
      <c r="C13" s="43" t="s">
        <v>20</v>
      </c>
      <c r="D13" s="44">
        <v>2.08</v>
      </c>
      <c r="E13" s="44">
        <v>20.47</v>
      </c>
      <c r="F13" s="44">
        <v>26.47</v>
      </c>
      <c r="G13" s="44">
        <v>29.47</v>
      </c>
      <c r="N13" s="35" t="s">
        <v>24</v>
      </c>
      <c r="O13" s="35" t="s">
        <v>4</v>
      </c>
      <c r="P13" s="35" t="s">
        <v>5</v>
      </c>
      <c r="Q13" s="35" t="s">
        <v>6</v>
      </c>
      <c r="R13" s="35" t="s">
        <v>7</v>
      </c>
      <c r="Y13" t="s">
        <v>78</v>
      </c>
    </row>
    <row r="14" spans="2:25">
      <c r="B14" s="43" t="s">
        <v>28</v>
      </c>
      <c r="C14" s="43" t="s">
        <v>3</v>
      </c>
      <c r="D14" s="44">
        <v>2.08</v>
      </c>
      <c r="E14" s="44">
        <v>23.87</v>
      </c>
      <c r="F14" s="44">
        <v>28.37</v>
      </c>
      <c r="G14" s="44">
        <v>32.869999999999997</v>
      </c>
      <c r="N14" s="35" t="s">
        <v>18</v>
      </c>
      <c r="O14" s="35">
        <f>VLOOKUP(N11,Table1[],3,0)</f>
        <v>1.68</v>
      </c>
      <c r="P14" s="35">
        <f>VLOOKUP(N11,Table1[],4,0)</f>
        <v>14.08</v>
      </c>
      <c r="Q14" s="35">
        <f>VLOOKUP(N11,Table1[],5,0)</f>
        <v>20.079999999999998</v>
      </c>
      <c r="R14" s="35">
        <f>VLOOKUP(N11,Table1[],6,0)</f>
        <v>25.08</v>
      </c>
      <c r="Y14" t="s">
        <v>82</v>
      </c>
    </row>
    <row r="15" spans="2:25">
      <c r="B15" s="43" t="s">
        <v>65</v>
      </c>
      <c r="C15" s="43" t="s">
        <v>18</v>
      </c>
      <c r="D15" s="44">
        <v>0</v>
      </c>
      <c r="E15" s="44">
        <v>13</v>
      </c>
      <c r="F15" s="44">
        <v>16</v>
      </c>
      <c r="G15" s="44">
        <v>18</v>
      </c>
      <c r="N15" s="35" t="s">
        <v>19</v>
      </c>
      <c r="O15" s="35" cm="1">
        <f t="array" ref="O15">INDEX(Table1[],MATCH(N11,Table1[القطاع],0)+1,3)</f>
        <v>1.87</v>
      </c>
      <c r="P15" s="35" cm="1">
        <f t="array" ref="P15">INDEX(Table1[],MATCH(N11,Table1[القطاع],0)+1,4)</f>
        <v>16.87</v>
      </c>
      <c r="Q15" s="35" cm="1">
        <f t="array" ref="Q15">INDEX(Table1[],MATCH(N11,Table1[القطاع],0)+1,5)</f>
        <v>22.87</v>
      </c>
      <c r="R15" s="35" cm="1">
        <f t="array" ref="R15">INDEX(Table1[],MATCH(N11,Table1[القطاع],0)+1,6)</f>
        <v>27.87</v>
      </c>
      <c r="Y15" t="s">
        <v>72</v>
      </c>
    </row>
    <row r="16" spans="2:25">
      <c r="B16" s="43" t="s">
        <v>65</v>
      </c>
      <c r="C16" s="43" t="s">
        <v>19</v>
      </c>
      <c r="D16" s="44">
        <v>0</v>
      </c>
      <c r="E16" s="44">
        <v>15</v>
      </c>
      <c r="F16" s="44">
        <v>17</v>
      </c>
      <c r="G16" s="44">
        <v>19</v>
      </c>
      <c r="N16" s="35" t="s">
        <v>20</v>
      </c>
      <c r="O16" s="35" cm="1">
        <f t="array" ref="O16">INDEX(Table1[],MATCH(N11,Table1[القطاع],0)+2,3)</f>
        <v>2.08</v>
      </c>
      <c r="P16" s="35" cm="1">
        <f t="array" ref="P16">INDEX(Table1[],MATCH(N11,Table1[القطاع],0)+2,4)</f>
        <v>20.47</v>
      </c>
      <c r="Q16" s="35" cm="1">
        <f t="array" ref="Q16">INDEX(Table1[],MATCH(N11,Table1[القطاع],0)+2,5)</f>
        <v>26.47</v>
      </c>
      <c r="R16" s="35" cm="1">
        <f t="array" ref="R16">INDEX(Table1[],MATCH(N11,Table1[القطاع],0)+2,6)</f>
        <v>29.47</v>
      </c>
      <c r="Y16" t="s">
        <v>28</v>
      </c>
    </row>
    <row r="17" spans="2:25">
      <c r="B17" s="43" t="s">
        <v>65</v>
      </c>
      <c r="C17" s="43" t="s">
        <v>20</v>
      </c>
      <c r="D17" s="44">
        <v>0</v>
      </c>
      <c r="E17" s="44">
        <v>17</v>
      </c>
      <c r="F17" s="44">
        <v>18</v>
      </c>
      <c r="G17" s="44">
        <v>20</v>
      </c>
      <c r="N17" s="35" t="s">
        <v>3</v>
      </c>
      <c r="O17" s="35" cm="1">
        <f t="array" ref="O17">INDEX(Table1[],MATCH(N11,Table1[القطاع],0)+3,3)</f>
        <v>2.08</v>
      </c>
      <c r="P17" s="35" cm="1">
        <f t="array" ref="P17">INDEX(Table1[],MATCH(N11,Table1[القطاع],0)+3,4)</f>
        <v>23.87</v>
      </c>
      <c r="Q17" s="35" cm="1">
        <f t="array" ref="Q17">INDEX(Table1[],MATCH(N11,Table1[القطاع],0)+3,5)</f>
        <v>28.37</v>
      </c>
      <c r="R17" s="35" cm="1">
        <f t="array" ref="R17">INDEX(Table1[],MATCH(N11,Table1[القطاع],0)+3,6)</f>
        <v>32.869999999999997</v>
      </c>
      <c r="Y17" t="s">
        <v>81</v>
      </c>
    </row>
    <row r="18" spans="2:25">
      <c r="B18" s="43" t="s">
        <v>65</v>
      </c>
      <c r="C18" s="43" t="s">
        <v>3</v>
      </c>
      <c r="D18" s="44">
        <v>0</v>
      </c>
      <c r="E18" s="44">
        <v>22</v>
      </c>
      <c r="F18" s="44">
        <v>22</v>
      </c>
      <c r="G18" s="44">
        <v>22</v>
      </c>
      <c r="Y18" t="s">
        <v>70</v>
      </c>
    </row>
    <row r="19" spans="2:25">
      <c r="B19" s="43" t="s">
        <v>66</v>
      </c>
      <c r="C19" s="43" t="s">
        <v>18</v>
      </c>
      <c r="D19" s="44">
        <v>0.14000000000000001</v>
      </c>
      <c r="E19" s="44">
        <v>16.12</v>
      </c>
      <c r="F19" s="44">
        <v>23.12</v>
      </c>
      <c r="G19" s="44">
        <v>28.12</v>
      </c>
      <c r="Y19" t="s">
        <v>22</v>
      </c>
    </row>
    <row r="20" spans="2:25">
      <c r="B20" s="43" t="s">
        <v>66</v>
      </c>
      <c r="C20" s="43" t="s">
        <v>19</v>
      </c>
      <c r="D20" s="44">
        <v>0.14000000000000001</v>
      </c>
      <c r="E20" s="44">
        <v>20.12</v>
      </c>
      <c r="F20" s="44">
        <v>26.12</v>
      </c>
      <c r="G20" s="44">
        <v>31.12</v>
      </c>
      <c r="Y20" t="s">
        <v>75</v>
      </c>
    </row>
    <row r="21" spans="2:25">
      <c r="B21" s="43" t="s">
        <v>66</v>
      </c>
      <c r="C21" s="43" t="s">
        <v>20</v>
      </c>
      <c r="D21" s="44">
        <v>0.48</v>
      </c>
      <c r="E21" s="44">
        <v>24.96</v>
      </c>
      <c r="F21" s="44">
        <v>28.96</v>
      </c>
      <c r="G21" s="44">
        <v>31.96</v>
      </c>
      <c r="Y21" t="s">
        <v>74</v>
      </c>
    </row>
    <row r="22" spans="2:25">
      <c r="B22" s="43" t="s">
        <v>66</v>
      </c>
      <c r="C22" s="43" t="s">
        <v>3</v>
      </c>
      <c r="D22" s="44">
        <v>0.76</v>
      </c>
      <c r="E22" s="44">
        <v>29.09</v>
      </c>
      <c r="F22" s="44">
        <v>30.09</v>
      </c>
      <c r="G22" s="44">
        <v>32.090000000000003</v>
      </c>
      <c r="Y22" t="s">
        <v>73</v>
      </c>
    </row>
    <row r="23" spans="2:25">
      <c r="B23" s="43" t="s">
        <v>67</v>
      </c>
      <c r="C23" s="43" t="s">
        <v>18</v>
      </c>
      <c r="D23" s="44">
        <v>2.4700000000000002</v>
      </c>
      <c r="E23" s="44">
        <v>19.25</v>
      </c>
      <c r="F23" s="44">
        <v>26.25</v>
      </c>
      <c r="G23" s="44">
        <v>33.25</v>
      </c>
      <c r="Y23" t="s">
        <v>88</v>
      </c>
    </row>
    <row r="24" spans="2:25">
      <c r="B24" s="43" t="s">
        <v>67</v>
      </c>
      <c r="C24" s="43" t="s">
        <v>19</v>
      </c>
      <c r="D24" s="44">
        <v>2.4700000000000002</v>
      </c>
      <c r="E24" s="44">
        <v>22.72</v>
      </c>
      <c r="F24" s="44">
        <v>29.72</v>
      </c>
      <c r="G24" s="44">
        <v>36.72</v>
      </c>
      <c r="Y24" t="s">
        <v>84</v>
      </c>
    </row>
    <row r="25" spans="2:25">
      <c r="B25" s="43" t="s">
        <v>67</v>
      </c>
      <c r="C25" s="43" t="s">
        <v>20</v>
      </c>
      <c r="D25" s="44">
        <v>2.67</v>
      </c>
      <c r="E25" s="44">
        <v>26.91</v>
      </c>
      <c r="F25" s="44">
        <v>33.909999999999997</v>
      </c>
      <c r="G25" s="44">
        <v>40.909999999999997</v>
      </c>
      <c r="Y25" t="s">
        <v>87</v>
      </c>
    </row>
    <row r="26" spans="2:25">
      <c r="B26" s="43" t="s">
        <v>67</v>
      </c>
      <c r="C26" s="43" t="s">
        <v>3</v>
      </c>
      <c r="D26" s="44">
        <v>2.84</v>
      </c>
      <c r="E26" s="44">
        <v>35.909999999999997</v>
      </c>
      <c r="F26" s="44">
        <v>42.91</v>
      </c>
      <c r="G26" s="44">
        <v>49.91</v>
      </c>
      <c r="Y26" t="s">
        <v>93</v>
      </c>
    </row>
    <row r="27" spans="2:25">
      <c r="B27" s="43" t="s">
        <v>68</v>
      </c>
      <c r="C27" s="43" t="s">
        <v>18</v>
      </c>
      <c r="D27" s="44">
        <v>1.58</v>
      </c>
      <c r="E27" s="44">
        <v>11.07</v>
      </c>
      <c r="F27" s="44">
        <v>13.88</v>
      </c>
      <c r="G27" s="44">
        <v>16.62</v>
      </c>
      <c r="Y27" t="s">
        <v>76</v>
      </c>
    </row>
    <row r="28" spans="2:25">
      <c r="B28" s="43" t="s">
        <v>68</v>
      </c>
      <c r="C28" s="43" t="s">
        <v>19</v>
      </c>
      <c r="D28" s="44">
        <v>1.67</v>
      </c>
      <c r="E28" s="44">
        <v>14.58</v>
      </c>
      <c r="F28" s="44">
        <v>17.39</v>
      </c>
      <c r="G28" s="44">
        <v>20.13</v>
      </c>
      <c r="Y28" t="s">
        <v>86</v>
      </c>
    </row>
    <row r="29" spans="2:25">
      <c r="B29" s="43" t="s">
        <v>68</v>
      </c>
      <c r="C29" s="43" t="s">
        <v>20</v>
      </c>
      <c r="D29" s="44">
        <v>1.67</v>
      </c>
      <c r="E29" s="44">
        <v>18.86</v>
      </c>
      <c r="F29" s="44">
        <v>21.67</v>
      </c>
      <c r="G29" s="44">
        <v>24.41</v>
      </c>
      <c r="Y29" t="s">
        <v>80</v>
      </c>
    </row>
    <row r="30" spans="2:25">
      <c r="B30" s="43" t="s">
        <v>68</v>
      </c>
      <c r="C30" s="43" t="s">
        <v>3</v>
      </c>
      <c r="D30" s="44">
        <v>1.67</v>
      </c>
      <c r="E30" s="44">
        <v>24.61</v>
      </c>
      <c r="F30" s="44">
        <v>26.91</v>
      </c>
      <c r="G30" s="44">
        <v>29.15</v>
      </c>
      <c r="Y30" t="s">
        <v>85</v>
      </c>
    </row>
    <row r="31" spans="2:25">
      <c r="B31" s="43" t="s">
        <v>69</v>
      </c>
      <c r="C31" s="43" t="s">
        <v>18</v>
      </c>
      <c r="D31" s="44">
        <v>1.58</v>
      </c>
      <c r="E31" s="44">
        <v>13.08</v>
      </c>
      <c r="F31" s="44">
        <v>17.98</v>
      </c>
      <c r="G31" s="44">
        <v>22.73</v>
      </c>
      <c r="Y31" t="s">
        <v>69</v>
      </c>
    </row>
    <row r="32" spans="2:25">
      <c r="B32" s="43" t="s">
        <v>69</v>
      </c>
      <c r="C32" s="43" t="s">
        <v>19</v>
      </c>
      <c r="D32" s="44">
        <v>1.67</v>
      </c>
      <c r="E32" s="44">
        <v>16.59</v>
      </c>
      <c r="F32" s="44">
        <v>21.49</v>
      </c>
      <c r="G32" s="44">
        <v>26.24</v>
      </c>
      <c r="Y32" t="s">
        <v>68</v>
      </c>
    </row>
    <row r="33" spans="2:25" ht="15.75">
      <c r="B33" s="43" t="s">
        <v>69</v>
      </c>
      <c r="C33" s="43" t="s">
        <v>20</v>
      </c>
      <c r="D33" s="44">
        <v>1.67</v>
      </c>
      <c r="E33" s="45">
        <v>20.87</v>
      </c>
      <c r="F33" s="44">
        <v>25.77</v>
      </c>
      <c r="G33" s="44">
        <v>30.52</v>
      </c>
      <c r="Y33" t="s">
        <v>65</v>
      </c>
    </row>
    <row r="34" spans="2:25">
      <c r="B34" s="43" t="s">
        <v>69</v>
      </c>
      <c r="C34" s="43" t="s">
        <v>3</v>
      </c>
      <c r="D34" s="44">
        <v>1.67</v>
      </c>
      <c r="E34" s="46">
        <v>26.26</v>
      </c>
      <c r="F34" s="44">
        <v>30.26</v>
      </c>
      <c r="G34" s="44">
        <v>34.15</v>
      </c>
    </row>
    <row r="35" spans="2:25">
      <c r="B35" s="43" t="s">
        <v>70</v>
      </c>
      <c r="C35" s="43" t="s">
        <v>18</v>
      </c>
      <c r="D35" s="47">
        <v>1.58</v>
      </c>
      <c r="E35" s="47">
        <v>14.45</v>
      </c>
      <c r="F35" s="47">
        <v>20.75</v>
      </c>
      <c r="G35" s="47">
        <v>26.87</v>
      </c>
    </row>
    <row r="36" spans="2:25">
      <c r="B36" s="43" t="s">
        <v>70</v>
      </c>
      <c r="C36" s="43" t="s">
        <v>19</v>
      </c>
      <c r="D36" s="47">
        <v>1.67</v>
      </c>
      <c r="E36" s="47">
        <v>17.96</v>
      </c>
      <c r="F36" s="47">
        <v>24.26</v>
      </c>
      <c r="G36" s="47">
        <v>30.38</v>
      </c>
    </row>
    <row r="37" spans="2:25">
      <c r="B37" s="43" t="s">
        <v>70</v>
      </c>
      <c r="C37" s="43" t="s">
        <v>20</v>
      </c>
      <c r="D37" s="47">
        <v>1.67</v>
      </c>
      <c r="E37" s="47">
        <v>22.24</v>
      </c>
      <c r="F37" s="47">
        <v>28.54</v>
      </c>
      <c r="G37" s="47">
        <v>34.659999999999997</v>
      </c>
    </row>
    <row r="38" spans="2:25">
      <c r="B38" s="43" t="s">
        <v>70</v>
      </c>
      <c r="C38" s="43" t="s">
        <v>3</v>
      </c>
      <c r="D38" s="47">
        <v>1.67</v>
      </c>
      <c r="E38" s="47">
        <v>27.38</v>
      </c>
      <c r="F38" s="47">
        <v>32.53</v>
      </c>
      <c r="G38" s="47">
        <v>37.54</v>
      </c>
    </row>
    <row r="39" spans="2:25">
      <c r="B39" s="43" t="s">
        <v>71</v>
      </c>
      <c r="C39" s="43" t="s">
        <v>18</v>
      </c>
      <c r="D39" s="47">
        <v>1.58</v>
      </c>
      <c r="E39" s="47">
        <v>11.46</v>
      </c>
      <c r="F39" s="47">
        <v>14.68</v>
      </c>
      <c r="G39" s="47">
        <v>17.809999999999999</v>
      </c>
    </row>
    <row r="40" spans="2:25">
      <c r="B40" s="43" t="s">
        <v>71</v>
      </c>
      <c r="C40" s="43" t="s">
        <v>19</v>
      </c>
      <c r="D40" s="47">
        <v>1.67</v>
      </c>
      <c r="E40" s="47">
        <v>14.97</v>
      </c>
      <c r="F40" s="47">
        <v>18.190000000000001</v>
      </c>
      <c r="G40" s="47">
        <v>21.32</v>
      </c>
    </row>
    <row r="41" spans="2:25">
      <c r="B41" s="43" t="s">
        <v>71</v>
      </c>
      <c r="C41" s="43" t="s">
        <v>20</v>
      </c>
      <c r="D41" s="47">
        <v>1.67</v>
      </c>
      <c r="E41" s="47">
        <v>19.25</v>
      </c>
      <c r="F41" s="47">
        <v>22.47</v>
      </c>
      <c r="G41" s="47">
        <v>25.6</v>
      </c>
    </row>
    <row r="42" spans="2:25">
      <c r="B42" s="43" t="s">
        <v>71</v>
      </c>
      <c r="C42" s="43" t="s">
        <v>3</v>
      </c>
      <c r="D42" s="47">
        <v>1.67</v>
      </c>
      <c r="E42" s="47">
        <v>24.93</v>
      </c>
      <c r="F42" s="47">
        <v>27.57</v>
      </c>
      <c r="G42" s="47">
        <v>30.13</v>
      </c>
    </row>
    <row r="43" spans="2:25" ht="30">
      <c r="B43" s="48" t="s">
        <v>72</v>
      </c>
      <c r="C43" s="43" t="s">
        <v>18</v>
      </c>
      <c r="D43" s="47">
        <v>0</v>
      </c>
      <c r="E43" s="47">
        <v>82</v>
      </c>
      <c r="F43" s="47">
        <v>82</v>
      </c>
      <c r="G43" s="47">
        <v>82</v>
      </c>
    </row>
    <row r="44" spans="2:25" ht="30">
      <c r="B44" s="48" t="s">
        <v>72</v>
      </c>
      <c r="C44" s="43" t="s">
        <v>19</v>
      </c>
      <c r="D44" s="47">
        <v>0</v>
      </c>
      <c r="E44" s="47">
        <v>85</v>
      </c>
      <c r="F44" s="47">
        <v>85</v>
      </c>
      <c r="G44" s="47">
        <v>85</v>
      </c>
    </row>
    <row r="45" spans="2:25" ht="30">
      <c r="B45" s="48" t="s">
        <v>72</v>
      </c>
      <c r="C45" s="43" t="s">
        <v>20</v>
      </c>
      <c r="D45" s="47">
        <v>0</v>
      </c>
      <c r="E45" s="47">
        <v>89</v>
      </c>
      <c r="F45" s="47">
        <v>89</v>
      </c>
      <c r="G45" s="47">
        <v>89</v>
      </c>
    </row>
    <row r="46" spans="2:25" ht="30">
      <c r="B46" s="48" t="s">
        <v>72</v>
      </c>
      <c r="C46" s="43" t="s">
        <v>3</v>
      </c>
      <c r="D46" s="47">
        <v>0.27</v>
      </c>
      <c r="E46" s="47">
        <v>93.42</v>
      </c>
      <c r="F46" s="47">
        <v>93.42</v>
      </c>
      <c r="G46" s="47">
        <v>93.42</v>
      </c>
    </row>
    <row r="47" spans="2:25">
      <c r="B47" s="43" t="s">
        <v>73</v>
      </c>
      <c r="C47" s="43" t="s">
        <v>18</v>
      </c>
      <c r="D47" s="47">
        <v>1.1499999999999999</v>
      </c>
      <c r="E47" s="47">
        <v>16.09</v>
      </c>
      <c r="F47" s="47">
        <v>24.09</v>
      </c>
      <c r="G47" s="47">
        <v>31.09</v>
      </c>
    </row>
    <row r="48" spans="2:25">
      <c r="B48" s="43" t="s">
        <v>73</v>
      </c>
      <c r="C48" s="43" t="s">
        <v>19</v>
      </c>
      <c r="D48" s="47">
        <v>1.1499999999999999</v>
      </c>
      <c r="E48" s="47">
        <v>20.2</v>
      </c>
      <c r="F48" s="47">
        <v>28.2</v>
      </c>
      <c r="G48" s="47">
        <v>35.200000000000003</v>
      </c>
    </row>
    <row r="49" spans="2:7">
      <c r="B49" s="43" t="s">
        <v>73</v>
      </c>
      <c r="C49" s="43" t="s">
        <v>20</v>
      </c>
      <c r="D49" s="47">
        <v>1.5</v>
      </c>
      <c r="E49" s="47">
        <v>22.82</v>
      </c>
      <c r="F49" s="47">
        <v>30.82</v>
      </c>
      <c r="G49" s="47">
        <v>37.82</v>
      </c>
    </row>
    <row r="50" spans="2:7">
      <c r="B50" s="43" t="s">
        <v>73</v>
      </c>
      <c r="C50" s="43" t="s">
        <v>3</v>
      </c>
      <c r="D50" s="47">
        <v>1.71</v>
      </c>
      <c r="E50" s="47">
        <v>31.74</v>
      </c>
      <c r="F50" s="47">
        <v>39.74</v>
      </c>
      <c r="G50" s="47">
        <v>46.74</v>
      </c>
    </row>
    <row r="51" spans="2:7">
      <c r="B51" s="43" t="s">
        <v>74</v>
      </c>
      <c r="C51" s="43" t="s">
        <v>18</v>
      </c>
      <c r="D51" s="44">
        <v>1.45</v>
      </c>
      <c r="E51" s="44">
        <v>22.57</v>
      </c>
      <c r="F51" s="47">
        <v>24.57</v>
      </c>
      <c r="G51" s="47">
        <v>27.57</v>
      </c>
    </row>
    <row r="52" spans="2:7">
      <c r="B52" s="43" t="s">
        <v>74</v>
      </c>
      <c r="C52" s="43" t="s">
        <v>19</v>
      </c>
      <c r="D52" s="44">
        <v>1.45</v>
      </c>
      <c r="E52" s="44">
        <v>35.979999999999997</v>
      </c>
      <c r="F52" s="47">
        <v>37.979999999999997</v>
      </c>
      <c r="G52" s="47">
        <v>40.98</v>
      </c>
    </row>
    <row r="53" spans="2:7">
      <c r="B53" s="43" t="s">
        <v>74</v>
      </c>
      <c r="C53" s="43" t="s">
        <v>20</v>
      </c>
      <c r="D53" s="44">
        <v>1.86</v>
      </c>
      <c r="E53" s="44">
        <v>45.38</v>
      </c>
      <c r="F53" s="47">
        <v>47.38</v>
      </c>
      <c r="G53" s="47">
        <v>50.38</v>
      </c>
    </row>
    <row r="54" spans="2:7">
      <c r="B54" s="43" t="s">
        <v>74</v>
      </c>
      <c r="C54" s="43" t="s">
        <v>3</v>
      </c>
      <c r="D54" s="44">
        <v>2.67</v>
      </c>
      <c r="E54" s="44">
        <v>52.29</v>
      </c>
      <c r="F54" s="47">
        <v>54.29</v>
      </c>
      <c r="G54" s="47">
        <v>57.29</v>
      </c>
    </row>
    <row r="55" spans="2:7">
      <c r="B55" s="43" t="s">
        <v>75</v>
      </c>
      <c r="C55" s="43" t="s">
        <v>18</v>
      </c>
      <c r="D55" s="47">
        <v>2.6</v>
      </c>
      <c r="E55" s="47">
        <v>50</v>
      </c>
      <c r="F55" s="47">
        <v>50</v>
      </c>
      <c r="G55" s="44">
        <v>50</v>
      </c>
    </row>
    <row r="56" spans="2:7">
      <c r="B56" s="43" t="s">
        <v>75</v>
      </c>
      <c r="C56" s="43" t="s">
        <v>19</v>
      </c>
      <c r="D56" s="47">
        <v>2.6</v>
      </c>
      <c r="E56" s="47">
        <v>57</v>
      </c>
      <c r="F56" s="47">
        <v>57</v>
      </c>
      <c r="G56" s="44">
        <v>57</v>
      </c>
    </row>
    <row r="57" spans="2:7">
      <c r="B57" s="43" t="s">
        <v>75</v>
      </c>
      <c r="C57" s="43" t="s">
        <v>20</v>
      </c>
      <c r="D57" s="47">
        <v>2.6</v>
      </c>
      <c r="E57" s="47">
        <v>62</v>
      </c>
      <c r="F57" s="47">
        <v>62</v>
      </c>
      <c r="G57" s="44">
        <v>62</v>
      </c>
    </row>
    <row r="58" spans="2:7">
      <c r="B58" s="43" t="s">
        <v>75</v>
      </c>
      <c r="C58" s="43" t="s">
        <v>3</v>
      </c>
      <c r="D58" s="47">
        <v>2.6</v>
      </c>
      <c r="E58" s="47">
        <v>65</v>
      </c>
      <c r="F58" s="47">
        <v>65</v>
      </c>
      <c r="G58" s="44">
        <v>65</v>
      </c>
    </row>
    <row r="59" spans="2:7">
      <c r="B59" s="43" t="s">
        <v>76</v>
      </c>
      <c r="C59" s="43" t="s">
        <v>18</v>
      </c>
      <c r="D59" s="47">
        <v>1.03</v>
      </c>
      <c r="E59" s="47">
        <v>28.28</v>
      </c>
      <c r="F59" s="47">
        <v>33.28</v>
      </c>
      <c r="G59" s="47">
        <v>38.28</v>
      </c>
    </row>
    <row r="60" spans="2:7">
      <c r="B60" s="43" t="s">
        <v>76</v>
      </c>
      <c r="C60" s="43" t="s">
        <v>19</v>
      </c>
      <c r="D60" s="47">
        <v>1.03</v>
      </c>
      <c r="E60" s="47">
        <v>37.119999999999997</v>
      </c>
      <c r="F60" s="47">
        <v>42.12</v>
      </c>
      <c r="G60" s="47">
        <v>47.12</v>
      </c>
    </row>
    <row r="61" spans="2:7">
      <c r="B61" s="43" t="s">
        <v>76</v>
      </c>
      <c r="C61" s="43" t="s">
        <v>20</v>
      </c>
      <c r="D61" s="47">
        <v>2.19</v>
      </c>
      <c r="E61" s="47">
        <v>37.119999999999997</v>
      </c>
      <c r="F61" s="47">
        <v>42.12</v>
      </c>
      <c r="G61" s="47">
        <v>47.12</v>
      </c>
    </row>
    <row r="62" spans="2:7">
      <c r="B62" s="43" t="s">
        <v>76</v>
      </c>
      <c r="C62" s="43" t="s">
        <v>3</v>
      </c>
      <c r="D62" s="47">
        <v>2.19</v>
      </c>
      <c r="E62" s="47">
        <v>47.82</v>
      </c>
      <c r="F62" s="47">
        <v>52.82</v>
      </c>
      <c r="G62" s="47">
        <v>57.82</v>
      </c>
    </row>
    <row r="63" spans="2:7">
      <c r="B63" s="43" t="s">
        <v>77</v>
      </c>
      <c r="C63" s="43" t="s">
        <v>18</v>
      </c>
      <c r="D63" s="47">
        <v>1.83</v>
      </c>
      <c r="E63" s="47">
        <v>9.82</v>
      </c>
      <c r="F63" s="47">
        <v>13.82</v>
      </c>
      <c r="G63" s="47">
        <v>16.82</v>
      </c>
    </row>
    <row r="64" spans="2:7">
      <c r="B64" s="43" t="s">
        <v>77</v>
      </c>
      <c r="C64" s="43" t="s">
        <v>19</v>
      </c>
      <c r="D64" s="47">
        <v>2.38</v>
      </c>
      <c r="E64" s="47">
        <v>21.9</v>
      </c>
      <c r="F64" s="47">
        <v>25.9</v>
      </c>
      <c r="G64" s="47">
        <v>28.9</v>
      </c>
    </row>
    <row r="65" spans="2:7">
      <c r="B65" s="43" t="s">
        <v>77</v>
      </c>
      <c r="C65" s="43" t="s">
        <v>20</v>
      </c>
      <c r="D65" s="47">
        <v>3.5</v>
      </c>
      <c r="E65" s="47">
        <v>28.74</v>
      </c>
      <c r="F65" s="47">
        <v>32.74</v>
      </c>
      <c r="G65" s="47">
        <v>35.74</v>
      </c>
    </row>
    <row r="66" spans="2:7">
      <c r="B66" s="43" t="s">
        <v>77</v>
      </c>
      <c r="C66" s="43" t="s">
        <v>3</v>
      </c>
      <c r="D66" s="47">
        <v>3.5</v>
      </c>
      <c r="E66" s="47">
        <v>54.52</v>
      </c>
      <c r="F66" s="47">
        <v>54.52</v>
      </c>
      <c r="G66" s="47">
        <v>54.52</v>
      </c>
    </row>
    <row r="67" spans="2:7">
      <c r="B67" s="43" t="s">
        <v>78</v>
      </c>
      <c r="C67" s="43" t="s">
        <v>18</v>
      </c>
      <c r="D67" s="44">
        <v>1.46</v>
      </c>
      <c r="E67" s="44">
        <v>10.57</v>
      </c>
      <c r="F67" s="44">
        <v>16.57</v>
      </c>
      <c r="G67" s="44">
        <v>22.57</v>
      </c>
    </row>
    <row r="68" spans="2:7">
      <c r="B68" s="43" t="s">
        <v>78</v>
      </c>
      <c r="C68" s="43" t="s">
        <v>19</v>
      </c>
      <c r="D68" s="44">
        <v>1.92</v>
      </c>
      <c r="E68" s="44">
        <v>17.36</v>
      </c>
      <c r="F68" s="44">
        <v>21.36</v>
      </c>
      <c r="G68" s="44">
        <v>25.36</v>
      </c>
    </row>
    <row r="69" spans="2:7">
      <c r="B69" s="43" t="s">
        <v>78</v>
      </c>
      <c r="C69" s="43" t="s">
        <v>20</v>
      </c>
      <c r="D69" s="44">
        <v>4.4000000000000004</v>
      </c>
      <c r="E69" s="44">
        <v>21.63</v>
      </c>
      <c r="F69" s="44">
        <v>25.63</v>
      </c>
      <c r="G69" s="44">
        <v>25.63</v>
      </c>
    </row>
    <row r="70" spans="2:7">
      <c r="B70" s="43" t="s">
        <v>78</v>
      </c>
      <c r="C70" s="43" t="s">
        <v>3</v>
      </c>
      <c r="D70" s="44">
        <v>5</v>
      </c>
      <c r="E70" s="44">
        <v>23.63</v>
      </c>
      <c r="F70" s="44">
        <v>26.63</v>
      </c>
      <c r="G70" s="44">
        <v>26.63</v>
      </c>
    </row>
    <row r="71" spans="2:7">
      <c r="B71" s="43" t="s">
        <v>79</v>
      </c>
      <c r="C71" s="43" t="s">
        <v>18</v>
      </c>
      <c r="D71" s="44">
        <v>0</v>
      </c>
      <c r="E71" s="44">
        <v>34</v>
      </c>
      <c r="F71" s="44">
        <v>42</v>
      </c>
      <c r="G71" s="44">
        <v>49</v>
      </c>
    </row>
    <row r="72" spans="2:7">
      <c r="B72" s="43" t="s">
        <v>79</v>
      </c>
      <c r="C72" s="43" t="s">
        <v>19</v>
      </c>
      <c r="D72" s="44">
        <v>0</v>
      </c>
      <c r="E72" s="44">
        <v>48</v>
      </c>
      <c r="F72" s="44">
        <v>54</v>
      </c>
      <c r="G72" s="44">
        <v>60</v>
      </c>
    </row>
    <row r="73" spans="2:7">
      <c r="B73" s="43" t="s">
        <v>79</v>
      </c>
      <c r="C73" s="43" t="s">
        <v>20</v>
      </c>
      <c r="D73" s="44">
        <v>0.43</v>
      </c>
      <c r="E73" s="44">
        <v>75.37</v>
      </c>
      <c r="F73" s="44">
        <v>75.36</v>
      </c>
      <c r="G73" s="44">
        <v>77.37</v>
      </c>
    </row>
    <row r="74" spans="2:7">
      <c r="B74" s="43" t="s">
        <v>79</v>
      </c>
      <c r="C74" s="43" t="s">
        <v>3</v>
      </c>
      <c r="D74" s="44">
        <v>0.43</v>
      </c>
      <c r="E74" s="44">
        <v>82</v>
      </c>
      <c r="F74" s="44">
        <v>82</v>
      </c>
      <c r="G74" s="44">
        <v>82</v>
      </c>
    </row>
    <row r="75" spans="2:7">
      <c r="B75" s="43" t="s">
        <v>80</v>
      </c>
      <c r="C75" s="43" t="s">
        <v>18</v>
      </c>
      <c r="D75" s="44">
        <v>0</v>
      </c>
      <c r="E75" s="44">
        <v>77</v>
      </c>
      <c r="F75" s="44">
        <v>78</v>
      </c>
      <c r="G75" s="44">
        <v>80</v>
      </c>
    </row>
    <row r="76" spans="2:7">
      <c r="B76" s="43" t="s">
        <v>80</v>
      </c>
      <c r="C76" s="43" t="s">
        <v>19</v>
      </c>
      <c r="D76" s="44">
        <v>0</v>
      </c>
      <c r="E76" s="44">
        <v>86</v>
      </c>
      <c r="F76" s="44">
        <v>86</v>
      </c>
      <c r="G76" s="44">
        <v>86</v>
      </c>
    </row>
    <row r="77" spans="2:7">
      <c r="B77" s="43" t="s">
        <v>80</v>
      </c>
      <c r="C77" s="43" t="s">
        <v>20</v>
      </c>
      <c r="D77" s="44">
        <v>0</v>
      </c>
      <c r="E77" s="44">
        <v>89.56</v>
      </c>
      <c r="F77" s="44">
        <v>90.56</v>
      </c>
      <c r="G77" s="44">
        <v>92.56</v>
      </c>
    </row>
    <row r="78" spans="2:7">
      <c r="B78" s="43" t="s">
        <v>80</v>
      </c>
      <c r="C78" s="43" t="s">
        <v>3</v>
      </c>
      <c r="D78" s="44">
        <v>0</v>
      </c>
      <c r="E78" s="44">
        <v>95</v>
      </c>
      <c r="F78" s="44">
        <v>96</v>
      </c>
      <c r="G78" s="44">
        <v>98</v>
      </c>
    </row>
    <row r="79" spans="2:7">
      <c r="B79" s="43" t="s">
        <v>81</v>
      </c>
      <c r="C79" s="43" t="s">
        <v>18</v>
      </c>
      <c r="D79" s="44">
        <v>2.2999999999999998</v>
      </c>
      <c r="E79" s="44">
        <v>17.899999999999999</v>
      </c>
      <c r="F79" s="44">
        <v>20.98</v>
      </c>
      <c r="G79" s="44">
        <v>23.98</v>
      </c>
    </row>
    <row r="80" spans="2:7">
      <c r="B80" s="43" t="s">
        <v>81</v>
      </c>
      <c r="C80" s="43" t="s">
        <v>19</v>
      </c>
      <c r="D80" s="44">
        <v>2.2999999999999998</v>
      </c>
      <c r="E80" s="44">
        <v>22.77</v>
      </c>
      <c r="F80" s="44">
        <v>28.77</v>
      </c>
      <c r="G80" s="44">
        <v>28.77</v>
      </c>
    </row>
    <row r="81" spans="2:7">
      <c r="B81" s="43" t="s">
        <v>81</v>
      </c>
      <c r="C81" s="43" t="s">
        <v>20</v>
      </c>
      <c r="D81" s="44">
        <v>2.2999999999999998</v>
      </c>
      <c r="E81" s="44">
        <v>28.57</v>
      </c>
      <c r="F81" s="44">
        <v>31.57</v>
      </c>
      <c r="G81" s="44">
        <v>34.57</v>
      </c>
    </row>
    <row r="82" spans="2:7">
      <c r="B82" s="43" t="s">
        <v>81</v>
      </c>
      <c r="C82" s="43" t="s">
        <v>3</v>
      </c>
      <c r="D82" s="44">
        <v>2.2999999999999998</v>
      </c>
      <c r="E82" s="44">
        <v>36.770000000000003</v>
      </c>
      <c r="F82" s="44">
        <v>39.770000000000003</v>
      </c>
      <c r="G82" s="44">
        <v>42.77</v>
      </c>
    </row>
    <row r="83" spans="2:7">
      <c r="B83" s="43" t="s">
        <v>82</v>
      </c>
      <c r="C83" s="43" t="s">
        <v>18</v>
      </c>
      <c r="D83" s="44">
        <v>0.35</v>
      </c>
      <c r="E83" s="44">
        <v>22.24</v>
      </c>
      <c r="F83" s="44">
        <v>25.26</v>
      </c>
      <c r="G83" s="44">
        <v>28.24</v>
      </c>
    </row>
    <row r="84" spans="2:7">
      <c r="B84" s="43" t="s">
        <v>82</v>
      </c>
      <c r="C84" s="43" t="s">
        <v>19</v>
      </c>
      <c r="D84" s="44">
        <v>0.35</v>
      </c>
      <c r="E84" s="44">
        <v>27.24</v>
      </c>
      <c r="F84" s="44">
        <v>30.24</v>
      </c>
      <c r="G84" s="44">
        <v>32.24</v>
      </c>
    </row>
    <row r="85" spans="2:7">
      <c r="B85" s="43" t="s">
        <v>82</v>
      </c>
      <c r="C85" s="43" t="s">
        <v>20</v>
      </c>
      <c r="D85" s="44">
        <v>0.35</v>
      </c>
      <c r="E85" s="44">
        <v>32.24</v>
      </c>
      <c r="F85" s="44">
        <v>33.24</v>
      </c>
      <c r="G85" s="44">
        <v>33.24</v>
      </c>
    </row>
    <row r="86" spans="2:7">
      <c r="B86" s="43" t="s">
        <v>82</v>
      </c>
      <c r="C86" s="43" t="s">
        <v>3</v>
      </c>
      <c r="D86" s="44">
        <v>0.35</v>
      </c>
      <c r="E86" s="44">
        <v>34.24</v>
      </c>
      <c r="F86" s="44">
        <v>34.24</v>
      </c>
      <c r="G86" s="44">
        <v>34.24</v>
      </c>
    </row>
    <row r="87" spans="2:7">
      <c r="B87" s="43" t="s">
        <v>83</v>
      </c>
      <c r="C87" s="43" t="s">
        <v>18</v>
      </c>
      <c r="D87" s="44">
        <v>2.42</v>
      </c>
      <c r="E87" s="44">
        <v>19.100000000000001</v>
      </c>
      <c r="F87" s="44">
        <v>24.1</v>
      </c>
      <c r="G87" s="44">
        <v>28.1</v>
      </c>
    </row>
    <row r="88" spans="2:7">
      <c r="B88" s="43" t="s">
        <v>83</v>
      </c>
      <c r="C88" s="43" t="s">
        <v>19</v>
      </c>
      <c r="D88" s="44">
        <v>2.42</v>
      </c>
      <c r="E88" s="44">
        <v>25.52</v>
      </c>
      <c r="F88" s="44">
        <v>30.52</v>
      </c>
      <c r="G88" s="44">
        <v>34.520000000000003</v>
      </c>
    </row>
    <row r="89" spans="2:7">
      <c r="B89" s="43" t="s">
        <v>83</v>
      </c>
      <c r="C89" s="43" t="s">
        <v>20</v>
      </c>
      <c r="D89" s="44">
        <v>2.59</v>
      </c>
      <c r="E89" s="44">
        <v>30.9</v>
      </c>
      <c r="F89" s="44">
        <v>35.9</v>
      </c>
      <c r="G89" s="44">
        <v>39.9</v>
      </c>
    </row>
    <row r="90" spans="2:7">
      <c r="B90" s="43" t="s">
        <v>83</v>
      </c>
      <c r="C90" s="43" t="s">
        <v>3</v>
      </c>
      <c r="D90" s="44">
        <v>2.59</v>
      </c>
      <c r="E90" s="44">
        <v>37.020000000000003</v>
      </c>
      <c r="F90" s="44">
        <v>42.02</v>
      </c>
      <c r="G90" s="44">
        <v>49.02</v>
      </c>
    </row>
    <row r="91" spans="2:7">
      <c r="B91" s="43" t="s">
        <v>84</v>
      </c>
      <c r="C91" s="43" t="s">
        <v>18</v>
      </c>
      <c r="D91" s="44">
        <v>0.17</v>
      </c>
      <c r="E91" s="44">
        <v>8.86</v>
      </c>
      <c r="F91" s="44">
        <v>13.86</v>
      </c>
      <c r="G91" s="44">
        <v>17.86</v>
      </c>
    </row>
    <row r="92" spans="2:7">
      <c r="B92" s="43" t="s">
        <v>84</v>
      </c>
      <c r="C92" s="43" t="s">
        <v>19</v>
      </c>
      <c r="D92" s="44">
        <v>0.56000000000000005</v>
      </c>
      <c r="E92" s="44">
        <v>15.22</v>
      </c>
      <c r="F92" s="44">
        <v>19.22</v>
      </c>
      <c r="G92" s="44">
        <v>22.22</v>
      </c>
    </row>
    <row r="93" spans="2:7">
      <c r="B93" s="43" t="s">
        <v>84</v>
      </c>
      <c r="C93" s="43" t="s">
        <v>20</v>
      </c>
      <c r="D93" s="44">
        <v>0.56000000000000005</v>
      </c>
      <c r="E93" s="44">
        <v>21.59</v>
      </c>
      <c r="F93" s="44">
        <v>23.59</v>
      </c>
      <c r="G93" s="44">
        <v>24.59</v>
      </c>
    </row>
    <row r="94" spans="2:7">
      <c r="B94" s="43" t="s">
        <v>84</v>
      </c>
      <c r="C94" s="43" t="s">
        <v>3</v>
      </c>
      <c r="D94" s="44">
        <v>1.19</v>
      </c>
      <c r="E94" s="44">
        <v>26.09</v>
      </c>
      <c r="F94" s="44">
        <v>26.09</v>
      </c>
      <c r="G94" s="44">
        <v>26.09</v>
      </c>
    </row>
    <row r="95" spans="2:7">
      <c r="B95" s="43" t="s">
        <v>85</v>
      </c>
      <c r="C95" s="43" t="s">
        <v>18</v>
      </c>
      <c r="D95" s="44">
        <v>1.31</v>
      </c>
      <c r="E95" s="44">
        <v>29.3</v>
      </c>
      <c r="F95" s="44">
        <v>31.3</v>
      </c>
      <c r="G95" s="44">
        <v>34.299999999999997</v>
      </c>
    </row>
    <row r="96" spans="2:7">
      <c r="B96" s="43" t="s">
        <v>85</v>
      </c>
      <c r="C96" s="43" t="s">
        <v>19</v>
      </c>
      <c r="D96" s="44">
        <v>1.31</v>
      </c>
      <c r="E96" s="44">
        <v>39.15</v>
      </c>
      <c r="F96" s="44">
        <v>41.15</v>
      </c>
      <c r="G96" s="44">
        <v>44.15</v>
      </c>
    </row>
    <row r="97" spans="2:7">
      <c r="B97" s="43" t="s">
        <v>85</v>
      </c>
      <c r="C97" s="43" t="s">
        <v>20</v>
      </c>
      <c r="D97" s="44">
        <v>1.31</v>
      </c>
      <c r="E97" s="44">
        <v>50.27</v>
      </c>
      <c r="F97" s="44">
        <v>53.27</v>
      </c>
      <c r="G97" s="44">
        <v>56.27</v>
      </c>
    </row>
    <row r="98" spans="2:7">
      <c r="B98" s="43" t="s">
        <v>85</v>
      </c>
      <c r="C98" s="43" t="s">
        <v>3</v>
      </c>
      <c r="D98" s="44">
        <v>1.31</v>
      </c>
      <c r="E98" s="44">
        <v>61</v>
      </c>
      <c r="F98" s="44">
        <v>61</v>
      </c>
      <c r="G98" s="44">
        <v>61</v>
      </c>
    </row>
    <row r="99" spans="2:7">
      <c r="B99" s="43" t="s">
        <v>86</v>
      </c>
      <c r="C99" s="43" t="s">
        <v>18</v>
      </c>
      <c r="D99" s="44">
        <v>0.34</v>
      </c>
      <c r="E99" s="44">
        <v>74.5</v>
      </c>
      <c r="F99" s="44">
        <v>47.5</v>
      </c>
      <c r="G99" s="44">
        <v>74.5</v>
      </c>
    </row>
    <row r="100" spans="2:7">
      <c r="B100" s="43" t="s">
        <v>86</v>
      </c>
      <c r="C100" s="43" t="s">
        <v>19</v>
      </c>
      <c r="D100" s="44">
        <v>0.34</v>
      </c>
      <c r="E100" s="44">
        <v>77.5</v>
      </c>
      <c r="F100" s="44">
        <v>77.5</v>
      </c>
      <c r="G100" s="44">
        <v>77.5</v>
      </c>
    </row>
    <row r="101" spans="2:7">
      <c r="B101" s="43" t="s">
        <v>86</v>
      </c>
      <c r="C101" s="43" t="s">
        <v>20</v>
      </c>
      <c r="D101" s="44">
        <v>0.34</v>
      </c>
      <c r="E101" s="44">
        <v>80.5</v>
      </c>
      <c r="F101" s="44">
        <v>80.5</v>
      </c>
      <c r="G101" s="44">
        <v>80.5</v>
      </c>
    </row>
    <row r="102" spans="2:7">
      <c r="B102" s="43" t="s">
        <v>86</v>
      </c>
      <c r="C102" s="43" t="s">
        <v>3</v>
      </c>
      <c r="D102" s="44">
        <v>0.34</v>
      </c>
      <c r="E102" s="44">
        <v>84.5</v>
      </c>
      <c r="F102" s="44">
        <v>84.5</v>
      </c>
      <c r="G102" s="44">
        <v>84.5</v>
      </c>
    </row>
    <row r="103" spans="2:7">
      <c r="B103" s="43" t="s">
        <v>87</v>
      </c>
      <c r="C103" s="43" t="s">
        <v>18</v>
      </c>
      <c r="D103" s="44">
        <v>2.19</v>
      </c>
      <c r="E103" s="44">
        <v>22.76</v>
      </c>
      <c r="F103" s="44">
        <v>25.76</v>
      </c>
      <c r="G103" s="44">
        <v>27.76</v>
      </c>
    </row>
    <row r="104" spans="2:7">
      <c r="B104" s="43" t="s">
        <v>87</v>
      </c>
      <c r="C104" s="43" t="s">
        <v>19</v>
      </c>
      <c r="D104" s="44">
        <v>2.52</v>
      </c>
      <c r="E104" s="44">
        <v>31.76</v>
      </c>
      <c r="F104" s="44">
        <v>37.76</v>
      </c>
      <c r="G104" s="44">
        <v>36.76</v>
      </c>
    </row>
    <row r="105" spans="2:7">
      <c r="B105" s="43" t="s">
        <v>87</v>
      </c>
      <c r="C105" s="43" t="s">
        <v>20</v>
      </c>
      <c r="D105" s="44">
        <v>2.91</v>
      </c>
      <c r="E105" s="44">
        <v>37.020000000000003</v>
      </c>
      <c r="F105" s="44">
        <v>40.020000000000003</v>
      </c>
      <c r="G105" s="44">
        <v>42.02</v>
      </c>
    </row>
    <row r="106" spans="2:7">
      <c r="B106" s="43" t="s">
        <v>87</v>
      </c>
      <c r="C106" s="43" t="s">
        <v>3</v>
      </c>
      <c r="D106" s="44">
        <v>3.22</v>
      </c>
      <c r="E106" s="44">
        <v>44.15</v>
      </c>
      <c r="F106" s="44">
        <v>47.15</v>
      </c>
      <c r="G106" s="44">
        <v>49.15</v>
      </c>
    </row>
    <row r="107" spans="2:7">
      <c r="B107" s="43" t="s">
        <v>88</v>
      </c>
      <c r="C107" s="43" t="s">
        <v>18</v>
      </c>
      <c r="D107" s="44">
        <v>0.81</v>
      </c>
      <c r="E107" s="44">
        <v>16.100000000000001</v>
      </c>
      <c r="F107" s="44">
        <v>18.100000000000001</v>
      </c>
      <c r="G107" s="44">
        <v>20.100000000000001</v>
      </c>
    </row>
    <row r="108" spans="2:7">
      <c r="B108" s="43" t="s">
        <v>88</v>
      </c>
      <c r="C108" s="43" t="s">
        <v>19</v>
      </c>
      <c r="D108" s="44">
        <v>0.81</v>
      </c>
      <c r="E108" s="44">
        <v>21.1</v>
      </c>
      <c r="F108" s="44">
        <v>23.1</v>
      </c>
      <c r="G108" s="44">
        <v>25.1</v>
      </c>
    </row>
    <row r="109" spans="2:7">
      <c r="B109" s="43" t="s">
        <v>88</v>
      </c>
      <c r="C109" s="43" t="s">
        <v>20</v>
      </c>
      <c r="D109" s="44">
        <v>1.01</v>
      </c>
      <c r="E109" s="44">
        <v>30.5</v>
      </c>
      <c r="F109" s="44">
        <v>32.5</v>
      </c>
      <c r="G109" s="44">
        <v>34.5</v>
      </c>
    </row>
    <row r="110" spans="2:7">
      <c r="B110" s="43" t="s">
        <v>88</v>
      </c>
      <c r="C110" s="43" t="s">
        <v>3</v>
      </c>
      <c r="D110" s="44">
        <v>1.01</v>
      </c>
      <c r="E110" s="44">
        <v>40.5</v>
      </c>
      <c r="F110" s="44">
        <v>42.5</v>
      </c>
      <c r="G110" s="44">
        <v>44.5</v>
      </c>
    </row>
    <row r="111" spans="2:7">
      <c r="B111" s="43" t="s">
        <v>89</v>
      </c>
      <c r="C111" s="43" t="s">
        <v>18</v>
      </c>
      <c r="D111" s="44">
        <v>3.61</v>
      </c>
      <c r="E111" s="44">
        <v>15.77</v>
      </c>
      <c r="F111" s="44">
        <v>15.77</v>
      </c>
      <c r="G111" s="44">
        <v>15.77</v>
      </c>
    </row>
    <row r="112" spans="2:7">
      <c r="B112" s="43" t="s">
        <v>89</v>
      </c>
      <c r="C112" s="43" t="s">
        <v>19</v>
      </c>
      <c r="D112" s="44">
        <v>3.61</v>
      </c>
      <c r="E112" s="44">
        <v>22.64</v>
      </c>
      <c r="F112" s="44">
        <v>22.64</v>
      </c>
      <c r="G112" s="44">
        <v>22.64</v>
      </c>
    </row>
    <row r="113" spans="2:7">
      <c r="B113" s="43" t="s">
        <v>89</v>
      </c>
      <c r="C113" s="43" t="s">
        <v>20</v>
      </c>
      <c r="D113" s="44">
        <v>3.61</v>
      </c>
      <c r="E113" s="44">
        <v>38</v>
      </c>
      <c r="F113" s="44">
        <v>38</v>
      </c>
      <c r="G113" s="44">
        <v>38</v>
      </c>
    </row>
    <row r="114" spans="2:7">
      <c r="B114" s="43" t="s">
        <v>89</v>
      </c>
      <c r="C114" s="43" t="s">
        <v>3</v>
      </c>
      <c r="D114" s="44">
        <v>3.61</v>
      </c>
      <c r="E114" s="44">
        <v>48</v>
      </c>
      <c r="F114" s="44">
        <v>48</v>
      </c>
      <c r="G114" s="44">
        <v>48</v>
      </c>
    </row>
    <row r="115" spans="2:7">
      <c r="B115" s="43" t="s">
        <v>90</v>
      </c>
      <c r="C115" s="43" t="s">
        <v>18</v>
      </c>
      <c r="D115" s="44">
        <v>0</v>
      </c>
      <c r="E115" s="44">
        <v>12</v>
      </c>
      <c r="F115" s="44">
        <v>15</v>
      </c>
      <c r="G115" s="44">
        <v>18</v>
      </c>
    </row>
    <row r="116" spans="2:7">
      <c r="B116" s="43" t="s">
        <v>90</v>
      </c>
      <c r="C116" s="43" t="s">
        <v>19</v>
      </c>
      <c r="D116" s="44">
        <v>0</v>
      </c>
      <c r="E116" s="44">
        <v>16</v>
      </c>
      <c r="F116" s="44">
        <v>19</v>
      </c>
      <c r="G116" s="44">
        <v>22</v>
      </c>
    </row>
    <row r="117" spans="2:7">
      <c r="B117" s="43" t="s">
        <v>90</v>
      </c>
      <c r="C117" s="43" t="s">
        <v>20</v>
      </c>
      <c r="D117" s="44">
        <v>0</v>
      </c>
      <c r="E117" s="44">
        <v>20</v>
      </c>
      <c r="F117" s="44">
        <v>23</v>
      </c>
      <c r="G117" s="44">
        <v>26</v>
      </c>
    </row>
    <row r="118" spans="2:7">
      <c r="B118" s="43" t="s">
        <v>90</v>
      </c>
      <c r="C118" s="43" t="s">
        <v>3</v>
      </c>
      <c r="D118" s="44">
        <v>0</v>
      </c>
      <c r="E118" s="44">
        <v>25</v>
      </c>
      <c r="F118" s="44">
        <v>28</v>
      </c>
      <c r="G118" s="44">
        <v>31</v>
      </c>
    </row>
    <row r="119" spans="2:7">
      <c r="B119" s="43" t="s">
        <v>91</v>
      </c>
      <c r="C119" s="43" t="s">
        <v>18</v>
      </c>
      <c r="D119" s="44">
        <v>0</v>
      </c>
      <c r="E119" s="44">
        <v>12</v>
      </c>
      <c r="F119" s="44">
        <v>15</v>
      </c>
      <c r="G119" s="44">
        <v>18</v>
      </c>
    </row>
    <row r="120" spans="2:7">
      <c r="B120" s="43" t="s">
        <v>91</v>
      </c>
      <c r="C120" s="43" t="s">
        <v>19</v>
      </c>
      <c r="D120" s="44">
        <v>39</v>
      </c>
      <c r="E120" s="44">
        <v>15.98</v>
      </c>
      <c r="F120" s="44">
        <v>18.98</v>
      </c>
      <c r="G120" s="44">
        <v>21.93</v>
      </c>
    </row>
    <row r="121" spans="2:7">
      <c r="B121" s="43" t="s">
        <v>91</v>
      </c>
      <c r="C121" s="43" t="s">
        <v>20</v>
      </c>
      <c r="D121" s="44">
        <v>39</v>
      </c>
      <c r="E121" s="44">
        <v>20.329999999999998</v>
      </c>
      <c r="F121" s="44">
        <v>23.33</v>
      </c>
      <c r="G121" s="44">
        <v>26.33</v>
      </c>
    </row>
    <row r="122" spans="2:7">
      <c r="B122" s="43" t="s">
        <v>91</v>
      </c>
      <c r="C122" s="43" t="s">
        <v>3</v>
      </c>
      <c r="D122" s="44">
        <v>39</v>
      </c>
      <c r="E122" s="44">
        <v>25</v>
      </c>
      <c r="F122" s="44">
        <v>28</v>
      </c>
      <c r="G122" s="44">
        <v>31</v>
      </c>
    </row>
    <row r="123" spans="2:7">
      <c r="B123" s="43" t="s">
        <v>92</v>
      </c>
      <c r="C123" s="43" t="s">
        <v>18</v>
      </c>
      <c r="D123" s="44">
        <v>4.8499999999999996</v>
      </c>
      <c r="E123" s="44">
        <v>10.96</v>
      </c>
      <c r="F123" s="44">
        <v>13.96</v>
      </c>
      <c r="G123" s="44">
        <v>16.96</v>
      </c>
    </row>
    <row r="124" spans="2:7">
      <c r="B124" s="43" t="s">
        <v>92</v>
      </c>
      <c r="C124" s="43" t="s">
        <v>19</v>
      </c>
      <c r="D124" s="44">
        <v>4.8499999999999996</v>
      </c>
      <c r="E124" s="44">
        <v>19.420000000000002</v>
      </c>
      <c r="F124" s="44">
        <v>22.42</v>
      </c>
      <c r="G124" s="44">
        <v>25.42</v>
      </c>
    </row>
    <row r="125" spans="2:7">
      <c r="B125" s="43" t="s">
        <v>92</v>
      </c>
      <c r="C125" s="43" t="s">
        <v>20</v>
      </c>
      <c r="D125" s="44">
        <v>4.8499999999999996</v>
      </c>
      <c r="E125" s="44">
        <v>22.42</v>
      </c>
      <c r="F125" s="44">
        <v>25.42</v>
      </c>
      <c r="G125" s="44">
        <v>28.42</v>
      </c>
    </row>
    <row r="126" spans="2:7">
      <c r="B126" s="43" t="s">
        <v>92</v>
      </c>
      <c r="C126" s="43" t="s">
        <v>3</v>
      </c>
      <c r="D126" s="44">
        <v>4.8499999999999996</v>
      </c>
      <c r="E126" s="44">
        <v>29.36</v>
      </c>
      <c r="F126" s="44">
        <v>32.36</v>
      </c>
      <c r="G126" s="44">
        <v>35.36</v>
      </c>
    </row>
    <row r="127" spans="2:7">
      <c r="B127" s="43" t="s">
        <v>93</v>
      </c>
      <c r="C127" s="43" t="s">
        <v>18</v>
      </c>
      <c r="D127" s="44">
        <v>2.19</v>
      </c>
      <c r="E127" s="44">
        <v>22.76</v>
      </c>
      <c r="F127" s="44">
        <v>25.76</v>
      </c>
      <c r="G127" s="44">
        <v>27.76</v>
      </c>
    </row>
    <row r="128" spans="2:7">
      <c r="B128" s="43" t="s">
        <v>93</v>
      </c>
      <c r="C128" s="43" t="s">
        <v>19</v>
      </c>
      <c r="D128" s="44">
        <v>2.37</v>
      </c>
      <c r="E128" s="44">
        <v>28.54</v>
      </c>
      <c r="F128" s="44">
        <v>31.54</v>
      </c>
      <c r="G128" s="44">
        <v>33.54</v>
      </c>
    </row>
    <row r="129" spans="2:7">
      <c r="B129" s="43" t="s">
        <v>93</v>
      </c>
      <c r="C129" s="43" t="s">
        <v>20</v>
      </c>
      <c r="D129" s="44">
        <v>2.91</v>
      </c>
      <c r="E129" s="44">
        <v>37.020000000000003</v>
      </c>
      <c r="F129" s="44">
        <v>40.020000000000003</v>
      </c>
      <c r="G129" s="44">
        <v>42.02</v>
      </c>
    </row>
    <row r="130" spans="2:7">
      <c r="B130" s="43" t="s">
        <v>93</v>
      </c>
      <c r="C130" s="43" t="s">
        <v>3</v>
      </c>
      <c r="D130" s="44">
        <v>3.22</v>
      </c>
      <c r="E130" s="44">
        <v>44.15</v>
      </c>
      <c r="F130" s="44">
        <v>47.15</v>
      </c>
      <c r="G130" s="44">
        <v>49.15</v>
      </c>
    </row>
  </sheetData>
  <sortState ref="Y2:Y33">
    <sortCondition ref="Y2:Y33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7"/>
  <sheetViews>
    <sheetView showGridLines="0" rightToLeft="1" tabSelected="1" workbookViewId="0">
      <selection activeCell="AG10" sqref="AG10"/>
    </sheetView>
  </sheetViews>
  <sheetFormatPr defaultColWidth="9.140625" defaultRowHeight="15"/>
  <cols>
    <col min="1" max="1" width="9.140625" style="35"/>
    <col min="2" max="2" width="2.7109375" style="35" customWidth="1"/>
    <col min="3" max="3" width="10.85546875" style="35" bestFit="1" customWidth="1"/>
    <col min="4" max="9" width="9.140625" style="35" customWidth="1"/>
    <col min="10" max="10" width="4.140625" style="35" customWidth="1"/>
    <col min="11" max="18" width="9.140625" style="35"/>
    <col min="19" max="19" width="10.85546875" style="35" customWidth="1"/>
    <col min="20" max="20" width="12.42578125" style="35" customWidth="1"/>
    <col min="21" max="21" width="3.140625" style="35" customWidth="1"/>
    <col min="22" max="22" width="4.7109375" style="35" customWidth="1"/>
    <col min="23" max="23" width="14.5703125" style="35" customWidth="1"/>
    <col min="24" max="30" width="9.140625" style="35"/>
    <col min="31" max="41" width="9.140625" style="43"/>
    <col min="42" max="16384" width="9.140625" style="35"/>
  </cols>
  <sheetData>
    <row r="1" spans="2:41" s="3" customFormat="1" ht="15.75" thickBot="1"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2:41" s="3" customFormat="1" ht="41.25" customHeight="1">
      <c r="B2" s="86" t="s">
        <v>36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W2" s="54"/>
      <c r="X2" s="55"/>
      <c r="Y2" s="55"/>
      <c r="Z2" s="55"/>
      <c r="AA2" s="55"/>
      <c r="AB2" s="55"/>
      <c r="AC2" s="56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2:41" s="3" customFormat="1" ht="9.7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W3" s="57"/>
      <c r="X3" s="49"/>
      <c r="Y3" s="49"/>
      <c r="Z3" s="49"/>
      <c r="AA3" s="49"/>
      <c r="AB3" s="49"/>
      <c r="AC3" s="58"/>
      <c r="AE3" s="43"/>
      <c r="AF3" s="43"/>
      <c r="AG3" s="43"/>
      <c r="AM3" s="43"/>
      <c r="AN3" s="43"/>
      <c r="AO3" s="43"/>
    </row>
    <row r="4" spans="2:41" s="12" customFormat="1" ht="18" customHeight="1">
      <c r="B4" s="18"/>
      <c r="C4" s="81" t="s">
        <v>23</v>
      </c>
      <c r="D4" s="81"/>
      <c r="E4" s="81"/>
      <c r="F4" s="83" t="s">
        <v>28</v>
      </c>
      <c r="G4" s="83"/>
      <c r="H4" s="83"/>
      <c r="I4" s="8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  <c r="W4" s="59"/>
      <c r="X4" s="50"/>
      <c r="Y4" s="50"/>
      <c r="Z4" s="50"/>
      <c r="AA4" s="50"/>
      <c r="AB4" s="50"/>
      <c r="AC4" s="60"/>
      <c r="AE4" s="70"/>
      <c r="AF4" s="70"/>
      <c r="AG4" s="70"/>
      <c r="AM4" s="70"/>
      <c r="AN4" s="70"/>
      <c r="AO4" s="70"/>
    </row>
    <row r="5" spans="2:41" s="3" customFormat="1" ht="4.5" customHeight="1">
      <c r="B5" s="15"/>
      <c r="C5" s="16"/>
      <c r="D5" s="16"/>
      <c r="E5" s="16"/>
      <c r="F5" s="32"/>
      <c r="G5" s="32"/>
      <c r="H5" s="32"/>
      <c r="I5" s="3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W5" s="57"/>
      <c r="X5" s="49"/>
      <c r="Y5" s="49"/>
      <c r="Z5" s="49"/>
      <c r="AA5" s="49"/>
      <c r="AB5" s="49"/>
      <c r="AC5" s="58"/>
      <c r="AE5" s="43"/>
      <c r="AF5" s="43"/>
      <c r="AG5" s="43"/>
      <c r="AM5" s="43"/>
      <c r="AN5" s="43"/>
      <c r="AO5" s="43"/>
    </row>
    <row r="6" spans="2:41" s="12" customFormat="1" ht="18" customHeight="1">
      <c r="B6" s="18"/>
      <c r="C6" s="81" t="s">
        <v>25</v>
      </c>
      <c r="D6" s="81"/>
      <c r="E6" s="81"/>
      <c r="F6" s="82">
        <v>1500</v>
      </c>
      <c r="G6" s="82"/>
      <c r="H6" s="82"/>
      <c r="I6" s="82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/>
      <c r="W6" s="59"/>
      <c r="X6" s="50"/>
      <c r="Y6" s="50"/>
      <c r="Z6" s="50"/>
      <c r="AA6" s="50"/>
      <c r="AB6" s="50"/>
      <c r="AC6" s="60"/>
      <c r="AE6" s="70"/>
      <c r="AF6" s="70"/>
      <c r="AG6" s="70"/>
      <c r="AM6" s="70"/>
      <c r="AN6" s="70"/>
      <c r="AO6" s="70"/>
    </row>
    <row r="7" spans="2:41" s="3" customFormat="1" ht="4.5" customHeight="1">
      <c r="B7" s="15"/>
      <c r="C7" s="16"/>
      <c r="D7" s="16"/>
      <c r="E7" s="16"/>
      <c r="F7" s="32"/>
      <c r="G7" s="32"/>
      <c r="H7" s="32"/>
      <c r="I7" s="3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W7" s="57"/>
      <c r="X7" s="49"/>
      <c r="Y7" s="49"/>
      <c r="Z7" s="49"/>
      <c r="AA7" s="49"/>
      <c r="AB7" s="49"/>
      <c r="AC7" s="58"/>
      <c r="AE7" s="43"/>
      <c r="AF7" s="43"/>
      <c r="AG7" s="43"/>
      <c r="AM7" s="43"/>
      <c r="AN7" s="43"/>
      <c r="AO7" s="43"/>
    </row>
    <row r="8" spans="2:41" s="12" customFormat="1" ht="18" customHeight="1">
      <c r="B8" s="18"/>
      <c r="C8" s="81" t="s">
        <v>32</v>
      </c>
      <c r="D8" s="81"/>
      <c r="E8" s="81"/>
      <c r="F8" s="83" t="s">
        <v>19</v>
      </c>
      <c r="G8" s="83"/>
      <c r="H8" s="83"/>
      <c r="I8" s="83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  <c r="W8" s="59"/>
      <c r="X8" s="50"/>
      <c r="Y8" s="50"/>
      <c r="Z8" s="50"/>
      <c r="AA8" s="50"/>
      <c r="AB8" s="50"/>
      <c r="AC8" s="60"/>
      <c r="AE8" s="70"/>
      <c r="AF8" s="70"/>
      <c r="AG8" s="70"/>
      <c r="AM8" s="70"/>
      <c r="AN8" s="70"/>
      <c r="AO8" s="70"/>
    </row>
    <row r="9" spans="2:41" s="3" customFormat="1" ht="4.5" customHeight="1">
      <c r="B9" s="15"/>
      <c r="C9" s="16"/>
      <c r="D9" s="16"/>
      <c r="E9" s="16"/>
      <c r="F9" s="32"/>
      <c r="G9" s="32"/>
      <c r="H9" s="32"/>
      <c r="I9" s="32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W9" s="57"/>
      <c r="X9" s="49"/>
      <c r="Y9" s="49"/>
      <c r="Z9" s="49"/>
      <c r="AA9" s="49"/>
      <c r="AB9" s="49"/>
      <c r="AC9" s="58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</row>
    <row r="10" spans="2:41" s="13" customFormat="1" ht="18" customHeight="1">
      <c r="B10" s="21"/>
      <c r="C10" s="81" t="s">
        <v>35</v>
      </c>
      <c r="D10" s="81"/>
      <c r="E10" s="81"/>
      <c r="F10" s="82">
        <v>700</v>
      </c>
      <c r="G10" s="82"/>
      <c r="H10" s="82"/>
      <c r="I10" s="8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W10" s="61"/>
      <c r="X10" s="51"/>
      <c r="Y10" s="51"/>
      <c r="Z10" s="51"/>
      <c r="AA10" s="51"/>
      <c r="AB10" s="51"/>
      <c r="AC10" s="62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</row>
    <row r="11" spans="2:41" s="6" customFormat="1" ht="29.25" customHeight="1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W11" s="63"/>
      <c r="X11" s="52"/>
      <c r="Y11" s="52"/>
      <c r="Z11" s="52"/>
      <c r="AA11" s="52"/>
      <c r="AB11" s="52"/>
      <c r="AC11" s="64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2:41" s="6" customFormat="1" ht="14.25" customHeight="1">
      <c r="B12" s="24"/>
      <c r="C12" s="91" t="s">
        <v>24</v>
      </c>
      <c r="D12" s="92" t="s">
        <v>5</v>
      </c>
      <c r="E12" s="92"/>
      <c r="F12" s="93" t="s">
        <v>6</v>
      </c>
      <c r="G12" s="93"/>
      <c r="H12" s="94" t="s">
        <v>7</v>
      </c>
      <c r="I12" s="9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W12" s="63"/>
      <c r="X12" s="52"/>
      <c r="Y12" s="52"/>
      <c r="Z12" s="52"/>
      <c r="AA12" s="52"/>
      <c r="AB12" s="52"/>
      <c r="AC12" s="64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2:41" s="6" customFormat="1" ht="14.25" customHeight="1">
      <c r="B13" s="24"/>
      <c r="C13" s="91"/>
      <c r="D13" s="4" t="s">
        <v>26</v>
      </c>
      <c r="E13" s="4" t="s">
        <v>27</v>
      </c>
      <c r="F13" s="5" t="s">
        <v>26</v>
      </c>
      <c r="G13" s="5" t="s">
        <v>27</v>
      </c>
      <c r="H13" s="33" t="s">
        <v>26</v>
      </c>
      <c r="I13" s="33" t="s">
        <v>27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W13" s="63"/>
      <c r="X13" s="52"/>
      <c r="Y13" s="52"/>
      <c r="Z13" s="52"/>
      <c r="AA13" s="52"/>
      <c r="AB13" s="52"/>
      <c r="AC13" s="64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2:41" s="6" customFormat="1" ht="30.75" customHeight="1">
      <c r="B14" s="24"/>
      <c r="C14" s="7" t="s">
        <v>29</v>
      </c>
      <c r="D14" s="30">
        <v>0</v>
      </c>
      <c r="E14" s="30">
        <f>($Z$34*LN($F$6)+AA34)/100</f>
        <v>0.26366210250311706</v>
      </c>
      <c r="F14" s="31">
        <v>0</v>
      </c>
      <c r="G14" s="31">
        <f>($Z$34*LN($F$6)+AB34)/100</f>
        <v>0.323662102503117</v>
      </c>
      <c r="H14" s="34">
        <v>0</v>
      </c>
      <c r="I14" s="34">
        <f>($Z$34*LN($F$6)+AC34)/100</f>
        <v>0.37366210250311704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/>
      <c r="W14" s="63"/>
      <c r="X14" s="52"/>
      <c r="Y14" s="52"/>
      <c r="Z14" s="52"/>
      <c r="AA14" s="52"/>
      <c r="AB14" s="52"/>
      <c r="AC14" s="64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</row>
    <row r="15" spans="2:41" s="3" customFormat="1" ht="30.75" customHeight="1">
      <c r="B15" s="15"/>
      <c r="C15" s="8" t="s">
        <v>18</v>
      </c>
      <c r="D15" s="30">
        <f>E14+0.0001</f>
        <v>0.26376210250311705</v>
      </c>
      <c r="E15" s="30">
        <f>($Z$35*LN($F$6)+AA35)/100</f>
        <v>0.30545722123858865</v>
      </c>
      <c r="F15" s="31">
        <f>G14+0.0001</f>
        <v>0.32376210250311699</v>
      </c>
      <c r="G15" s="31">
        <f>($Z$35*LN($F$6)+AB35)/100</f>
        <v>0.36545722123858865</v>
      </c>
      <c r="H15" s="34">
        <f>I14+0.0001</f>
        <v>0.37376210250311703</v>
      </c>
      <c r="I15" s="34">
        <f>($Z$35*LN($F$6)+AC35)/100</f>
        <v>0.41545722123858864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W15" s="57"/>
      <c r="X15" s="49"/>
      <c r="Y15" s="49"/>
      <c r="Z15" s="49"/>
      <c r="AA15" s="49"/>
      <c r="AB15" s="49"/>
      <c r="AC15" s="58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2:41" s="3" customFormat="1" ht="30.75" customHeight="1">
      <c r="B16" s="15"/>
      <c r="C16" s="9" t="s">
        <v>19</v>
      </c>
      <c r="D16" s="30">
        <f>E15+0.0001</f>
        <v>0.30555722123858864</v>
      </c>
      <c r="E16" s="30">
        <f>($Z$36*LN($F$6)+AA36)/100</f>
        <v>0.35681498405147827</v>
      </c>
      <c r="F16" s="31">
        <f>G15+0.0001</f>
        <v>0.36555722123858864</v>
      </c>
      <c r="G16" s="31">
        <f>($Z$36*LN($F$6)+AB36)/100</f>
        <v>0.41681498405147827</v>
      </c>
      <c r="H16" s="34">
        <f>I15+0.0001</f>
        <v>0.41555722123858863</v>
      </c>
      <c r="I16" s="34">
        <f>($Z$36*LN($F$6)+AC36)/100</f>
        <v>0.44681498405147829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W16" s="57"/>
      <c r="X16" s="53"/>
      <c r="Y16" s="49"/>
      <c r="Z16" s="49"/>
      <c r="AA16" s="49"/>
      <c r="AB16" s="49"/>
      <c r="AC16" s="58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2:41" s="3" customFormat="1" ht="30.75" customHeight="1">
      <c r="B17" s="15"/>
      <c r="C17" s="10" t="s">
        <v>20</v>
      </c>
      <c r="D17" s="30">
        <f>E16+0.0001</f>
        <v>0.35691498405147826</v>
      </c>
      <c r="E17" s="30">
        <f>($Z$37*LN($F$6)+AA37)/100</f>
        <v>0.39081498405147824</v>
      </c>
      <c r="F17" s="31">
        <f>G16+0.0001</f>
        <v>0.41691498405147825</v>
      </c>
      <c r="G17" s="31">
        <f>($Z$37*LN($F$6)+AB37)/100</f>
        <v>0.43581498405147828</v>
      </c>
      <c r="H17" s="34">
        <f>I16+0.0001</f>
        <v>0.44691498405147828</v>
      </c>
      <c r="I17" s="34">
        <f>($Z$37*LN($F$6)+AC37)/100</f>
        <v>0.48081498405147827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W17" s="57"/>
      <c r="X17" s="49"/>
      <c r="Y17" s="49"/>
      <c r="Z17" s="49"/>
      <c r="AA17" s="49"/>
      <c r="AB17" s="49"/>
      <c r="AC17" s="58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2:41" s="3" customFormat="1" ht="30.75" customHeight="1">
      <c r="B18" s="15"/>
      <c r="C18" s="11" t="s">
        <v>3</v>
      </c>
      <c r="D18" s="30">
        <f>E17+0.0001</f>
        <v>0.39091498405147823</v>
      </c>
      <c r="E18" s="30">
        <v>1</v>
      </c>
      <c r="F18" s="31">
        <f>G17+0.0001</f>
        <v>0.43591498405147827</v>
      </c>
      <c r="G18" s="31">
        <v>1</v>
      </c>
      <c r="H18" s="34">
        <f>I17+0.0001</f>
        <v>0.48091498405147826</v>
      </c>
      <c r="I18" s="34">
        <v>1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W18" s="57"/>
      <c r="X18" s="49"/>
      <c r="Y18" s="49"/>
      <c r="Z18" s="49"/>
      <c r="AA18" s="49"/>
      <c r="AB18" s="49"/>
      <c r="AC18" s="58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2:41" s="3" customForma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W19" s="57"/>
      <c r="X19" s="49"/>
      <c r="Y19" s="49"/>
      <c r="Z19" s="49"/>
      <c r="AA19" s="49"/>
      <c r="AB19" s="49"/>
      <c r="AC19" s="58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2:41" s="3" customFormat="1" ht="30.75" customHeight="1">
      <c r="B20" s="15"/>
      <c r="C20" s="14" t="s">
        <v>37</v>
      </c>
      <c r="D20" s="16"/>
      <c r="E20" s="89" t="s">
        <v>38</v>
      </c>
      <c r="F20" s="89"/>
      <c r="G20" s="16"/>
      <c r="H20" s="90" t="s">
        <v>39</v>
      </c>
      <c r="I20" s="90"/>
      <c r="J20" s="16"/>
      <c r="K20" s="38" t="str">
        <f>HLOOKUP($F$8,$M$32:$R$38,2,0)</f>
        <v>متاح</v>
      </c>
      <c r="L20" s="75" t="s">
        <v>43</v>
      </c>
      <c r="M20" s="76"/>
      <c r="N20" s="76"/>
      <c r="O20" s="77"/>
      <c r="P20" s="38" t="str">
        <f>HLOOKUP($F$8,$M$32:$R$38,6,0)</f>
        <v>المهن التخصصية</v>
      </c>
      <c r="Q20" s="75" t="s">
        <v>47</v>
      </c>
      <c r="R20" s="76"/>
      <c r="S20" s="76"/>
      <c r="T20" s="76"/>
      <c r="U20" s="17"/>
      <c r="W20" s="57"/>
      <c r="X20" s="49"/>
      <c r="Y20" s="49"/>
      <c r="Z20" s="49"/>
      <c r="AA20" s="49"/>
      <c r="AB20" s="49"/>
      <c r="AC20" s="58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2:41" s="3" customFormat="1" ht="4.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W21" s="57"/>
      <c r="X21" s="49"/>
      <c r="Y21" s="49"/>
      <c r="Z21" s="49"/>
      <c r="AA21" s="49"/>
      <c r="AB21" s="49"/>
      <c r="AC21" s="58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2:41" s="3" customFormat="1" ht="27.75" customHeight="1">
      <c r="B22" s="15"/>
      <c r="C22" s="14" t="s">
        <v>40</v>
      </c>
      <c r="D22" s="16"/>
      <c r="E22" s="84">
        <f>IF(H35&lt;0,0,H35)</f>
        <v>0</v>
      </c>
      <c r="F22" s="84"/>
      <c r="G22" s="16"/>
      <c r="H22" s="85">
        <f>IF(I35&gt;0,0,I35)</f>
        <v>0</v>
      </c>
      <c r="I22" s="85"/>
      <c r="J22" s="16"/>
      <c r="K22" s="38" t="str">
        <f>HLOOKUP($F$8,$M$32:$R$38,3,0)</f>
        <v>متاح</v>
      </c>
      <c r="L22" s="75" t="s">
        <v>44</v>
      </c>
      <c r="M22" s="76"/>
      <c r="N22" s="76"/>
      <c r="O22" s="77"/>
      <c r="P22" s="38" t="str">
        <f>HLOOKUP($F$8,$M$32:$R$38,7,0)</f>
        <v>متاح</v>
      </c>
      <c r="Q22" s="75" t="s">
        <v>48</v>
      </c>
      <c r="R22" s="76"/>
      <c r="S22" s="76"/>
      <c r="T22" s="76"/>
      <c r="U22" s="17"/>
      <c r="W22" s="57"/>
      <c r="X22" s="49"/>
      <c r="Y22" s="49"/>
      <c r="Z22" s="49"/>
      <c r="AA22" s="49"/>
      <c r="AB22" s="49"/>
      <c r="AC22" s="58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2:41" s="3" customFormat="1" ht="4.5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W23" s="57"/>
      <c r="X23" s="49"/>
      <c r="Y23" s="49"/>
      <c r="Z23" s="49"/>
      <c r="AA23" s="49"/>
      <c r="AB23" s="49"/>
      <c r="AC23" s="58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2:41" s="3" customFormat="1" ht="27.75" customHeight="1">
      <c r="B24" s="15"/>
      <c r="C24" s="14" t="s">
        <v>41</v>
      </c>
      <c r="D24" s="16"/>
      <c r="E24" s="84">
        <f>IF(H36&lt;0,0,H36)</f>
        <v>89.999999999999943</v>
      </c>
      <c r="F24" s="84"/>
      <c r="G24" s="16"/>
      <c r="H24" s="85">
        <f>IF(I36&gt;0,0,I36)</f>
        <v>-89.999999999999886</v>
      </c>
      <c r="I24" s="85"/>
      <c r="J24" s="16"/>
      <c r="K24" s="38" t="str">
        <f>HLOOKUP($F$8,$M$32:$R$38,4,0)</f>
        <v>متاح</v>
      </c>
      <c r="L24" s="75" t="s">
        <v>45</v>
      </c>
      <c r="M24" s="76"/>
      <c r="N24" s="76"/>
      <c r="O24" s="77"/>
      <c r="P24" s="38" t="str">
        <f>HLOOKUP($F$8,$M$32:$R$39,8,0)</f>
        <v>متاح</v>
      </c>
      <c r="Q24" s="75" t="s">
        <v>49</v>
      </c>
      <c r="R24" s="76"/>
      <c r="S24" s="76"/>
      <c r="T24" s="76"/>
      <c r="U24" s="17"/>
      <c r="W24" s="57"/>
      <c r="X24" s="49"/>
      <c r="Y24" s="49"/>
      <c r="Z24" s="49"/>
      <c r="AA24" s="49"/>
      <c r="AB24" s="49"/>
      <c r="AC24" s="58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2:41" s="3" customFormat="1" ht="4.5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W25" s="65"/>
      <c r="X25" s="16"/>
      <c r="Y25" s="16"/>
      <c r="Z25" s="16"/>
      <c r="AA25" s="16"/>
      <c r="AB25" s="16"/>
      <c r="AC25" s="66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2:41" s="3" customFormat="1" ht="27.75" customHeight="1">
      <c r="B26" s="15"/>
      <c r="C26" s="14" t="s">
        <v>42</v>
      </c>
      <c r="D26" s="16"/>
      <c r="E26" s="84">
        <f>IF(H37&lt;0,0,H37)</f>
        <v>75</v>
      </c>
      <c r="F26" s="84"/>
      <c r="G26" s="16"/>
      <c r="H26" s="85">
        <f>IF(I36&gt;0,0,I36)</f>
        <v>-89.999999999999886</v>
      </c>
      <c r="I26" s="85"/>
      <c r="J26" s="16"/>
      <c r="K26" s="38" t="str">
        <f>HLOOKUP($F$8,$M$32:$R$38,5,0)</f>
        <v>متاح</v>
      </c>
      <c r="L26" s="75" t="s">
        <v>46</v>
      </c>
      <c r="M26" s="76"/>
      <c r="N26" s="76"/>
      <c r="O26" s="77"/>
      <c r="P26" s="36" t="s">
        <v>50</v>
      </c>
      <c r="Q26" s="78" t="str">
        <f>VLOOKUP($F$8,$M$43:$N$47,2,0)</f>
        <v>يــم منــح تأشــرة تعويضيــة بديلــة عــن كل عامــل غــادر نهائيــا وكان يعمل في مهنة من المهن المهـن التخصصيـة تأشـرة بديلـة بنفـس مهنـة العامـل المعـوض عنـه</v>
      </c>
      <c r="R26" s="79"/>
      <c r="S26" s="79"/>
      <c r="T26" s="80"/>
      <c r="U26" s="17"/>
      <c r="W26" s="65"/>
      <c r="X26" s="16"/>
      <c r="Y26" s="16"/>
      <c r="Z26" s="16"/>
      <c r="AA26" s="16"/>
      <c r="AB26" s="16"/>
      <c r="AC26" s="66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2:41" s="3" customFormat="1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  <c r="W27" s="65"/>
      <c r="X27" s="16"/>
      <c r="Y27" s="16"/>
      <c r="Z27" s="16"/>
      <c r="AA27" s="16"/>
      <c r="AB27" s="16"/>
      <c r="AC27" s="66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2:41" s="3" customFormat="1" ht="15.75" thickBot="1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9"/>
      <c r="W28" s="67"/>
      <c r="X28" s="68"/>
      <c r="Y28" s="68"/>
      <c r="Z28" s="68"/>
      <c r="AA28" s="68"/>
      <c r="AB28" s="68"/>
      <c r="AC28" s="69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2:41" s="37" customFormat="1"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2:41"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2:41"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41">
      <c r="L32" s="35">
        <v>1</v>
      </c>
      <c r="N32" s="35" t="s">
        <v>3</v>
      </c>
      <c r="O32" s="35" t="s">
        <v>20</v>
      </c>
      <c r="P32" s="35" t="s">
        <v>19</v>
      </c>
      <c r="Q32" s="35" t="s">
        <v>18</v>
      </c>
      <c r="R32" s="35" t="s">
        <v>29</v>
      </c>
    </row>
    <row r="33" spans="3:29">
      <c r="L33" s="35">
        <v>2</v>
      </c>
      <c r="M33" s="35" t="s">
        <v>51</v>
      </c>
      <c r="N33" s="35" t="s">
        <v>52</v>
      </c>
      <c r="O33" s="35" t="s">
        <v>52</v>
      </c>
      <c r="P33" s="35" t="s">
        <v>52</v>
      </c>
      <c r="Q33" s="35" t="s">
        <v>53</v>
      </c>
      <c r="R33" s="35" t="s">
        <v>54</v>
      </c>
      <c r="Y33" s="43" t="s">
        <v>24</v>
      </c>
      <c r="Z33" s="43" t="s">
        <v>4</v>
      </c>
      <c r="AA33" s="43" t="s">
        <v>5</v>
      </c>
      <c r="AB33" s="43" t="s">
        <v>6</v>
      </c>
      <c r="AC33" s="43" t="s">
        <v>7</v>
      </c>
    </row>
    <row r="34" spans="3:29">
      <c r="C34" s="35" t="s">
        <v>34</v>
      </c>
      <c r="D34" s="35" t="s">
        <v>30</v>
      </c>
      <c r="E34" s="35" t="s">
        <v>31</v>
      </c>
      <c r="F34" s="35" t="s">
        <v>33</v>
      </c>
      <c r="L34" s="35">
        <v>3</v>
      </c>
      <c r="M34" s="35" t="s">
        <v>55</v>
      </c>
      <c r="N34" s="35" t="s">
        <v>52</v>
      </c>
      <c r="O34" s="35" t="s">
        <v>52</v>
      </c>
      <c r="P34" s="35" t="s">
        <v>52</v>
      </c>
      <c r="Q34" s="35" t="s">
        <v>52</v>
      </c>
      <c r="R34" s="35" t="s">
        <v>54</v>
      </c>
      <c r="Y34" s="70" t="s">
        <v>18</v>
      </c>
      <c r="Z34" s="73">
        <f>'جدول القيم الموزونة'!O14</f>
        <v>1.68</v>
      </c>
      <c r="AA34" s="73">
        <f>'جدول القيم الموزونة'!P14</f>
        <v>14.08</v>
      </c>
      <c r="AB34" s="73">
        <f>'جدول القيم الموزونة'!Q14</f>
        <v>20.079999999999998</v>
      </c>
      <c r="AC34" s="73">
        <f>'جدول القيم الموزونة'!R14</f>
        <v>25.08</v>
      </c>
    </row>
    <row r="35" spans="3:29">
      <c r="C35" s="35" t="s">
        <v>5</v>
      </c>
      <c r="D35" s="40">
        <f>(VLOOKUP(F8,$C$14:$I$18,2,0))*F6</f>
        <v>458.33583185788297</v>
      </c>
      <c r="E35" s="40">
        <f>$F$6-D35</f>
        <v>1041.664168142117</v>
      </c>
      <c r="F35" s="41">
        <f>D35/$F$6</f>
        <v>0.30555722123858864</v>
      </c>
      <c r="H35" s="42">
        <f>D35-F10</f>
        <v>-241.66416814211703</v>
      </c>
      <c r="I35" s="42">
        <f>E35-(F6-F10)</f>
        <v>241.66416814211698</v>
      </c>
      <c r="L35" s="35">
        <v>4</v>
      </c>
      <c r="M35" s="35" t="s">
        <v>56</v>
      </c>
      <c r="N35" s="35" t="s">
        <v>52</v>
      </c>
      <c r="O35" s="35" t="s">
        <v>52</v>
      </c>
      <c r="P35" s="35" t="s">
        <v>52</v>
      </c>
      <c r="Q35" s="35" t="s">
        <v>52</v>
      </c>
      <c r="R35" s="35" t="s">
        <v>54</v>
      </c>
      <c r="Y35" s="43" t="s">
        <v>19</v>
      </c>
      <c r="Z35" s="74">
        <f>'جدول القيم الموزونة'!O15</f>
        <v>1.87</v>
      </c>
      <c r="AA35" s="74">
        <f>'جدول القيم الموزونة'!P15</f>
        <v>16.87</v>
      </c>
      <c r="AB35" s="74">
        <f>'جدول القيم الموزونة'!Q15</f>
        <v>22.87</v>
      </c>
      <c r="AC35" s="74">
        <f>'جدول القيم الموزونة'!R15</f>
        <v>27.87</v>
      </c>
    </row>
    <row r="36" spans="3:29">
      <c r="C36" s="35" t="s">
        <v>6</v>
      </c>
      <c r="D36" s="40">
        <f>(VLOOKUP(F8,$C$14:$I$18,4,0))*F6</f>
        <v>548.33583185788291</v>
      </c>
      <c r="E36" s="40">
        <f>$F$6-D36</f>
        <v>951.66416814211709</v>
      </c>
      <c r="F36" s="41">
        <f>D36/$F$6</f>
        <v>0.36555722123858858</v>
      </c>
      <c r="H36" s="42">
        <f>D36-D35</f>
        <v>89.999999999999943</v>
      </c>
      <c r="I36" s="42">
        <f>E36-E35</f>
        <v>-89.999999999999886</v>
      </c>
      <c r="L36" s="35">
        <v>5</v>
      </c>
      <c r="M36" s="35" t="s">
        <v>57</v>
      </c>
      <c r="N36" s="35" t="s">
        <v>52</v>
      </c>
      <c r="O36" s="35" t="s">
        <v>52</v>
      </c>
      <c r="P36" s="35" t="s">
        <v>52</v>
      </c>
      <c r="Q36" s="35" t="s">
        <v>64</v>
      </c>
      <c r="R36" s="35" t="s">
        <v>54</v>
      </c>
      <c r="Y36" s="70" t="s">
        <v>20</v>
      </c>
      <c r="Z36" s="73">
        <f>'جدول القيم الموزونة'!O16</f>
        <v>2.08</v>
      </c>
      <c r="AA36" s="73">
        <f>'جدول القيم الموزونة'!P16</f>
        <v>20.47</v>
      </c>
      <c r="AB36" s="73">
        <f>'جدول القيم الموزونة'!Q16</f>
        <v>26.47</v>
      </c>
      <c r="AC36" s="73">
        <f>'جدول القيم الموزونة'!R16</f>
        <v>29.47</v>
      </c>
    </row>
    <row r="37" spans="3:29">
      <c r="C37" s="35" t="s">
        <v>7</v>
      </c>
      <c r="D37" s="40">
        <f>(VLOOKUP(F8,$C$14:$I$18,6,0))*F6</f>
        <v>623.33583185788291</v>
      </c>
      <c r="E37" s="40">
        <f>$F$6-D37</f>
        <v>876.66416814211709</v>
      </c>
      <c r="F37" s="41">
        <f>D37/$F$6</f>
        <v>0.41555722123858863</v>
      </c>
      <c r="H37" s="42">
        <f>D37-D36</f>
        <v>75</v>
      </c>
      <c r="I37" s="42">
        <f>E37-E36</f>
        <v>-75</v>
      </c>
      <c r="L37" s="35">
        <v>6</v>
      </c>
      <c r="M37" s="35" t="s">
        <v>47</v>
      </c>
      <c r="N37" s="35" t="s">
        <v>52</v>
      </c>
      <c r="O37" s="35" t="s">
        <v>58</v>
      </c>
      <c r="P37" s="35" t="s">
        <v>58</v>
      </c>
      <c r="Q37" s="35" t="s">
        <v>58</v>
      </c>
      <c r="R37" s="35" t="s">
        <v>54</v>
      </c>
      <c r="Y37" s="43" t="s">
        <v>3</v>
      </c>
      <c r="Z37" s="74">
        <f>'جدول القيم الموزونة'!O17</f>
        <v>2.08</v>
      </c>
      <c r="AA37" s="74">
        <f>'جدول القيم الموزونة'!P17</f>
        <v>23.87</v>
      </c>
      <c r="AB37" s="74">
        <f>'جدول القيم الموزونة'!Q17</f>
        <v>28.37</v>
      </c>
      <c r="AC37" s="74">
        <f>'جدول القيم الموزونة'!R17</f>
        <v>32.869999999999997</v>
      </c>
    </row>
    <row r="38" spans="3:29">
      <c r="L38" s="35">
        <v>7</v>
      </c>
      <c r="M38" s="35" t="s">
        <v>59</v>
      </c>
      <c r="N38" s="35" t="s">
        <v>52</v>
      </c>
      <c r="O38" s="35" t="s">
        <v>52</v>
      </c>
      <c r="P38" s="35" t="s">
        <v>52</v>
      </c>
      <c r="Q38" s="35" t="s">
        <v>52</v>
      </c>
      <c r="R38" s="35" t="s">
        <v>54</v>
      </c>
      <c r="Y38" s="70"/>
      <c r="Z38" s="70"/>
      <c r="AA38" s="70"/>
      <c r="AB38" s="70"/>
      <c r="AC38" s="70"/>
    </row>
    <row r="39" spans="3:29">
      <c r="M39" s="35" t="s">
        <v>60</v>
      </c>
      <c r="N39" s="35" t="s">
        <v>52</v>
      </c>
      <c r="O39" s="35" t="s">
        <v>52</v>
      </c>
      <c r="P39" s="35" t="s">
        <v>52</v>
      </c>
      <c r="Q39" s="35" t="s">
        <v>52</v>
      </c>
      <c r="R39" s="35" t="s">
        <v>54</v>
      </c>
    </row>
    <row r="41" spans="3:29"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3:29"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3:29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5" t="s">
        <v>3</v>
      </c>
      <c r="N43" s="35" t="s">
        <v>61</v>
      </c>
    </row>
    <row r="44" spans="3:29">
      <c r="M44" s="35" t="s">
        <v>20</v>
      </c>
      <c r="N44" s="35" t="s">
        <v>63</v>
      </c>
    </row>
    <row r="45" spans="3:29">
      <c r="M45" s="35" t="s">
        <v>19</v>
      </c>
      <c r="N45" s="35" t="s">
        <v>62</v>
      </c>
    </row>
    <row r="46" spans="3:29">
      <c r="M46" s="35" t="s">
        <v>18</v>
      </c>
      <c r="N46" s="35" t="s">
        <v>62</v>
      </c>
    </row>
    <row r="47" spans="3:29">
      <c r="M47" s="35" t="s">
        <v>29</v>
      </c>
    </row>
  </sheetData>
  <sheetProtection selectLockedCells="1"/>
  <mergeCells count="29">
    <mergeCell ref="E26:F26"/>
    <mergeCell ref="H22:I22"/>
    <mergeCell ref="H24:I24"/>
    <mergeCell ref="H26:I26"/>
    <mergeCell ref="B2:U2"/>
    <mergeCell ref="F8:I8"/>
    <mergeCell ref="F10:I10"/>
    <mergeCell ref="E20:F20"/>
    <mergeCell ref="H20:I20"/>
    <mergeCell ref="E22:F22"/>
    <mergeCell ref="E24:F24"/>
    <mergeCell ref="C12:C13"/>
    <mergeCell ref="D12:E12"/>
    <mergeCell ref="F12:G12"/>
    <mergeCell ref="H12:I12"/>
    <mergeCell ref="C6:E6"/>
    <mergeCell ref="C8:E8"/>
    <mergeCell ref="F6:I6"/>
    <mergeCell ref="C10:E10"/>
    <mergeCell ref="C4:E4"/>
    <mergeCell ref="F4:I4"/>
    <mergeCell ref="L20:O20"/>
    <mergeCell ref="Q20:T20"/>
    <mergeCell ref="L22:O22"/>
    <mergeCell ref="L24:O24"/>
    <mergeCell ref="L26:O26"/>
    <mergeCell ref="Q22:T22"/>
    <mergeCell ref="Q24:T24"/>
    <mergeCell ref="Q26:T26"/>
  </mergeCells>
  <conditionalFormatting sqref="C14:I14">
    <cfRule type="expression" dxfId="5" priority="6">
      <formula>$F$8="أحمر"</formula>
    </cfRule>
  </conditionalFormatting>
  <conditionalFormatting sqref="C15:I15">
    <cfRule type="expression" dxfId="4" priority="5">
      <formula>$F$8="منخفض"</formula>
    </cfRule>
  </conditionalFormatting>
  <conditionalFormatting sqref="C16:I16">
    <cfRule type="expression" dxfId="3" priority="4">
      <formula>$F$8="متوسط"</formula>
    </cfRule>
  </conditionalFormatting>
  <conditionalFormatting sqref="C17:I17">
    <cfRule type="expression" dxfId="2" priority="3">
      <formula>$F$8="مرتفع"</formula>
    </cfRule>
  </conditionalFormatting>
  <conditionalFormatting sqref="C18:I18">
    <cfRule type="expression" dxfId="1" priority="2">
      <formula>$F$8="بلاتيني"</formula>
    </cfRule>
  </conditionalFormatting>
  <conditionalFormatting sqref="K20 K22 K24 K26 P20 P22 P24">
    <cfRule type="cellIs" dxfId="0" priority="1" operator="equal">
      <formula>"متاح"</formula>
    </cfRule>
  </conditionalFormatting>
  <dataValidations count="1">
    <dataValidation type="list" allowBlank="1" showInputMessage="1" showErrorMessage="1" sqref="F8">
      <formula1>$C$14:$C$18</formula1>
    </dataValidation>
  </dataValidations>
  <pageMargins left="0.7" right="0.7" top="0.75" bottom="0.75" header="0.3" footer="0.3"/>
  <ignoredErrors>
    <ignoredError sqref="E15:E17 G15:G17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'جدول القيم الموزونة'!$Y$2:$Y$33</xm:f>
          </x14:formula1>
          <xm:sqref>F4:I4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جدول القيم الموزونة</vt:lpstr>
      <vt:lpstr>لوحة المراقبة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Mousa Al-Faify</dc:creator>
  <cp:lastModifiedBy>Ahmed Alzahrani</cp:lastModifiedBy>
  <dcterms:created xsi:type="dcterms:W3CDTF">2021-05-23T18:01:40Z</dcterms:created>
  <dcterms:modified xsi:type="dcterms:W3CDTF">2021-07-15T05:08:46Z</dcterms:modified>
</cp:coreProperties>
</file>